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drawings/drawing17.xml" ContentType="application/vnd.openxmlformats-officedocument.drawing+xml"/>
  <Override PartName="/xl/comments12.xml" ContentType="application/vnd.openxmlformats-officedocument.spreadsheetml.comments+xml"/>
  <Override PartName="/xl/drawings/drawing18.xml" ContentType="application/vnd.openxmlformats-officedocument.drawing+xml"/>
  <Override PartName="/xl/comments13.xml" ContentType="application/vnd.openxmlformats-officedocument.spreadsheetml.comments+xml"/>
  <Override PartName="/xl/drawings/drawing19.xml" ContentType="application/vnd.openxmlformats-officedocument.drawing+xml"/>
  <Override PartName="/xl/comments14.xml" ContentType="application/vnd.openxmlformats-officedocument.spreadsheetml.comments+xml"/>
  <Override PartName="/xl/drawings/drawing20.xml" ContentType="application/vnd.openxmlformats-officedocument.drawing+xml"/>
  <Override PartName="/xl/comments15.xml" ContentType="application/vnd.openxmlformats-officedocument.spreadsheetml.comments+xml"/>
  <Override PartName="/xl/drawings/drawing21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240" windowWidth="28800" windowHeight="11595" tabRatio="847" firstSheet="5" activeTab="5"/>
  </bookViews>
  <sheets>
    <sheet name="Orientações Iniciais" sheetId="29" state="hidden" r:id="rId1"/>
    <sheet name="Matriz Objetivos x Projetos" sheetId="14" state="hidden" r:id="rId2"/>
    <sheet name="Indicadores e Metas1" sheetId="21" state="hidden" r:id="rId3"/>
    <sheet name="Sheet" sheetId="52" state="hidden" r:id="rId4"/>
    <sheet name="Anexo_1.4_Dados" sheetId="1" state="hidden" r:id="rId5"/>
    <sheet name="2019" sheetId="26" r:id="rId6"/>
    <sheet name="Anexo 1.4 - ADM" sheetId="28" r:id="rId7"/>
    <sheet name="Anexo 1.4 - Atendimento" sheetId="34" r:id="rId8"/>
    <sheet name="Anexo 1.4 - COAPF" sheetId="38" state="hidden" r:id="rId9"/>
    <sheet name="Anexo 1.4 - CEPUA" sheetId="37" r:id="rId10"/>
    <sheet name="Anexo 1.4 - CED" sheetId="39" r:id="rId11"/>
    <sheet name="Anexo 1.4 - CEFEP" sheetId="40" r:id="rId12"/>
    <sheet name="Plan1" sheetId="27" state="hidden" r:id="rId13"/>
    <sheet name="Anexo 1.4 - ATHIS" sheetId="42" state="hidden" r:id="rId14"/>
    <sheet name="Anexo 1.4 - Fiscalização" sheetId="43" r:id="rId15"/>
    <sheet name="Anexo 1.4 - COMUNICAÇÃO" sheetId="44" r:id="rId16"/>
    <sheet name="Anexo 1.4 - CAPACITAÇÃO" sheetId="47" r:id="rId17"/>
    <sheet name="Anexo 1.4 - PRESIDÊNCIA" sheetId="48" r:id="rId18"/>
    <sheet name="Anexo 1.4 - CSC FISCALIZAÇÃO" sheetId="45" state="hidden" r:id="rId19"/>
    <sheet name="Anexo 1.4 - CSC FISCALIZAÇÃ (2" sheetId="51" state="hidden" r:id="rId20"/>
    <sheet name="Anexo 1.4 - FUNDO DE APOIO" sheetId="49" r:id="rId21"/>
    <sheet name="Anexo 1.4 - CONTINGÊNCIA" sheetId="50" state="hidden" r:id="rId22"/>
  </sheets>
  <definedNames>
    <definedName name="_xlnm._FilterDatabase" localSheetId="14" hidden="1">'Anexo 1.4 - Fiscalização'!$A$18:$AN$30</definedName>
    <definedName name="A" localSheetId="6">#REF!</definedName>
    <definedName name="A" localSheetId="7">#REF!</definedName>
    <definedName name="A" localSheetId="13">#REF!</definedName>
    <definedName name="A" localSheetId="16">#REF!</definedName>
    <definedName name="A" localSheetId="10">#REF!</definedName>
    <definedName name="A" localSheetId="11">#REF!</definedName>
    <definedName name="A" localSheetId="9">#REF!</definedName>
    <definedName name="A" localSheetId="8">#REF!</definedName>
    <definedName name="A" localSheetId="15">#REF!</definedName>
    <definedName name="A" localSheetId="21">#REF!</definedName>
    <definedName name="A" localSheetId="19">#REF!</definedName>
    <definedName name="A" localSheetId="18">#REF!</definedName>
    <definedName name="A" localSheetId="14">#REF!</definedName>
    <definedName name="A" localSheetId="20">#REF!</definedName>
    <definedName name="A" localSheetId="17">#REF!</definedName>
    <definedName name="A" localSheetId="1">#REF!</definedName>
    <definedName name="A" localSheetId="0">#REF!</definedName>
    <definedName name="A">#REF!</definedName>
    <definedName name="_xlnm.Print_Area" localSheetId="6">'Anexo 1.4 - ADM'!$A$1:$R$42</definedName>
    <definedName name="_xlnm.Print_Area" localSheetId="4">Anexo_1.4_Dados!$B$1:$F$33</definedName>
    <definedName name="_xlnm.Print_Area" localSheetId="2">'Indicadores e Metas1'!$A$1:$E$68</definedName>
    <definedName name="_xlnm.Print_Area" localSheetId="1">'Matriz Objetivos x Projetos'!$A$1:$W$24</definedName>
    <definedName name="_xlnm.Database" localSheetId="6">#REF!</definedName>
    <definedName name="_xlnm.Database" localSheetId="7">#REF!</definedName>
    <definedName name="_xlnm.Database" localSheetId="13">#REF!</definedName>
    <definedName name="_xlnm.Database" localSheetId="16">#REF!</definedName>
    <definedName name="_xlnm.Database" localSheetId="10">#REF!</definedName>
    <definedName name="_xlnm.Database" localSheetId="11">#REF!</definedName>
    <definedName name="_xlnm.Database" localSheetId="9">#REF!</definedName>
    <definedName name="_xlnm.Database" localSheetId="8">#REF!</definedName>
    <definedName name="_xlnm.Database" localSheetId="15">#REF!</definedName>
    <definedName name="_xlnm.Database" localSheetId="21">#REF!</definedName>
    <definedName name="_xlnm.Database" localSheetId="19">#REF!</definedName>
    <definedName name="_xlnm.Database" localSheetId="18">#REF!</definedName>
    <definedName name="_xlnm.Database" localSheetId="14">#REF!</definedName>
    <definedName name="_xlnm.Database" localSheetId="20">#REF!</definedName>
    <definedName name="_xlnm.Database" localSheetId="17">#REF!</definedName>
    <definedName name="_xlnm.Database" localSheetId="1">#REF!</definedName>
    <definedName name="_xlnm.Database" localSheetId="0">#REF!</definedName>
    <definedName name="_xlnm.Database">#REF!</definedName>
    <definedName name="banco_de_dados_sym" localSheetId="7">#REF!</definedName>
    <definedName name="banco_de_dados_sym" localSheetId="13">#REF!</definedName>
    <definedName name="banco_de_dados_sym" localSheetId="16">#REF!</definedName>
    <definedName name="banco_de_dados_sym" localSheetId="10">#REF!</definedName>
    <definedName name="banco_de_dados_sym" localSheetId="11">#REF!</definedName>
    <definedName name="banco_de_dados_sym" localSheetId="9">#REF!</definedName>
    <definedName name="banco_de_dados_sym" localSheetId="8">#REF!</definedName>
    <definedName name="banco_de_dados_sym" localSheetId="15">#REF!</definedName>
    <definedName name="banco_de_dados_sym" localSheetId="21">#REF!</definedName>
    <definedName name="banco_de_dados_sym" localSheetId="19">#REF!</definedName>
    <definedName name="banco_de_dados_sym" localSheetId="18">#REF!</definedName>
    <definedName name="banco_de_dados_sym" localSheetId="14">#REF!</definedName>
    <definedName name="banco_de_dados_sym" localSheetId="20">#REF!</definedName>
    <definedName name="banco_de_dados_sym" localSheetId="17">#REF!</definedName>
    <definedName name="banco_de_dados_sym" localSheetId="1">#REF!</definedName>
    <definedName name="banco_de_dados_sym">#REF!</definedName>
    <definedName name="_xlnm.Criteria" localSheetId="7">#REF!</definedName>
    <definedName name="_xlnm.Criteria" localSheetId="13">#REF!</definedName>
    <definedName name="_xlnm.Criteria" localSheetId="16">#REF!</definedName>
    <definedName name="_xlnm.Criteria" localSheetId="10">#REF!</definedName>
    <definedName name="_xlnm.Criteria" localSheetId="11">#REF!</definedName>
    <definedName name="_xlnm.Criteria" localSheetId="9">#REF!</definedName>
    <definedName name="_xlnm.Criteria" localSheetId="8">#REF!</definedName>
    <definedName name="_xlnm.Criteria" localSheetId="15">#REF!</definedName>
    <definedName name="_xlnm.Criteria" localSheetId="21">#REF!</definedName>
    <definedName name="_xlnm.Criteria" localSheetId="19">#REF!</definedName>
    <definedName name="_xlnm.Criteria" localSheetId="18">#REF!</definedName>
    <definedName name="_xlnm.Criteria" localSheetId="14">#REF!</definedName>
    <definedName name="_xlnm.Criteria" localSheetId="20">#REF!</definedName>
    <definedName name="_xlnm.Criteria" localSheetId="17">#REF!</definedName>
    <definedName name="_xlnm.Criteria" localSheetId="1">#REF!</definedName>
    <definedName name="_xlnm.Criteria">#REF!</definedName>
    <definedName name="dados" localSheetId="7">#REF!</definedName>
    <definedName name="dados" localSheetId="13">#REF!</definedName>
    <definedName name="dados" localSheetId="16">#REF!</definedName>
    <definedName name="dados" localSheetId="10">#REF!</definedName>
    <definedName name="dados" localSheetId="11">#REF!</definedName>
    <definedName name="dados" localSheetId="9">#REF!</definedName>
    <definedName name="dados" localSheetId="8">#REF!</definedName>
    <definedName name="dados" localSheetId="15">#REF!</definedName>
    <definedName name="dados" localSheetId="21">#REF!</definedName>
    <definedName name="dados" localSheetId="19">#REF!</definedName>
    <definedName name="dados" localSheetId="18">#REF!</definedName>
    <definedName name="dados" localSheetId="14">#REF!</definedName>
    <definedName name="dados" localSheetId="20">#REF!</definedName>
    <definedName name="dados" localSheetId="17">#REF!</definedName>
    <definedName name="dados" localSheetId="1">#REF!</definedName>
    <definedName name="dados">#REF!</definedName>
    <definedName name="huala" localSheetId="7">#REF!</definedName>
    <definedName name="huala" localSheetId="13">#REF!</definedName>
    <definedName name="huala" localSheetId="16">#REF!</definedName>
    <definedName name="huala" localSheetId="10">#REF!</definedName>
    <definedName name="huala" localSheetId="11">#REF!</definedName>
    <definedName name="huala" localSheetId="9">#REF!</definedName>
    <definedName name="huala" localSheetId="8">#REF!</definedName>
    <definedName name="huala" localSheetId="15">#REF!</definedName>
    <definedName name="huala" localSheetId="21">#REF!</definedName>
    <definedName name="huala" localSheetId="19">#REF!</definedName>
    <definedName name="huala" localSheetId="18">#REF!</definedName>
    <definedName name="huala" localSheetId="14">#REF!</definedName>
    <definedName name="huala" localSheetId="20">#REF!</definedName>
    <definedName name="huala" localSheetId="17">#REF!</definedName>
    <definedName name="huala" localSheetId="1">#REF!</definedName>
    <definedName name="huala">#REF!</definedName>
    <definedName name="kk" localSheetId="7">#REF!</definedName>
    <definedName name="kk" localSheetId="13">#REF!</definedName>
    <definedName name="kk" localSheetId="16">#REF!</definedName>
    <definedName name="kk" localSheetId="10">#REF!</definedName>
    <definedName name="kk" localSheetId="11">#REF!</definedName>
    <definedName name="kk" localSheetId="9">#REF!</definedName>
    <definedName name="kk" localSheetId="8">#REF!</definedName>
    <definedName name="kk" localSheetId="15">#REF!</definedName>
    <definedName name="kk" localSheetId="21">#REF!</definedName>
    <definedName name="kk" localSheetId="19">#REF!</definedName>
    <definedName name="kk" localSheetId="18">#REF!</definedName>
    <definedName name="kk" localSheetId="14">#REF!</definedName>
    <definedName name="kk" localSheetId="20">#REF!</definedName>
    <definedName name="kk" localSheetId="17">#REF!</definedName>
    <definedName name="kk" localSheetId="1">#REF!</definedName>
    <definedName name="kk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44" l="1"/>
  <c r="J21" i="28" l="1"/>
  <c r="J29" i="28"/>
  <c r="L20" i="48" l="1"/>
  <c r="L21" i="48"/>
  <c r="L29" i="48" s="1"/>
  <c r="M29" i="48" s="1"/>
  <c r="L19" i="48"/>
  <c r="Q20" i="48"/>
  <c r="Q21" i="48"/>
  <c r="Q22" i="48"/>
  <c r="Q23" i="48"/>
  <c r="Q24" i="48"/>
  <c r="Q25" i="48"/>
  <c r="Q26" i="48"/>
  <c r="Q27" i="48"/>
  <c r="Q28" i="48"/>
  <c r="Q29" i="48"/>
  <c r="Q19" i="48"/>
  <c r="P29" i="48"/>
  <c r="N20" i="48"/>
  <c r="N21" i="48"/>
  <c r="N19" i="48"/>
  <c r="M20" i="48"/>
  <c r="M21" i="48"/>
  <c r="M22" i="48"/>
  <c r="M23" i="48"/>
  <c r="M24" i="48"/>
  <c r="M25" i="48"/>
  <c r="M26" i="48"/>
  <c r="M27" i="48"/>
  <c r="M28" i="48"/>
  <c r="M19" i="48"/>
  <c r="I29" i="48"/>
  <c r="J29" i="48"/>
  <c r="K29" i="48"/>
  <c r="H29" i="48"/>
  <c r="H19" i="47"/>
  <c r="H20" i="47"/>
  <c r="H21" i="47"/>
  <c r="N20" i="47"/>
  <c r="N21" i="47"/>
  <c r="N22" i="47"/>
  <c r="N19" i="47"/>
  <c r="M22" i="47"/>
  <c r="M23" i="47"/>
  <c r="M24" i="47"/>
  <c r="M25" i="47"/>
  <c r="M26" i="47"/>
  <c r="M27" i="47"/>
  <c r="M28" i="47"/>
  <c r="I29" i="47"/>
  <c r="J29" i="47"/>
  <c r="K29" i="47"/>
  <c r="H29" i="47"/>
  <c r="I29" i="43"/>
  <c r="J29" i="43"/>
  <c r="H29" i="43"/>
  <c r="N21" i="40"/>
  <c r="N20" i="40"/>
  <c r="M20" i="40"/>
  <c r="M21" i="40"/>
  <c r="M22" i="40"/>
  <c r="M23" i="40"/>
  <c r="M24" i="40"/>
  <c r="M25" i="40"/>
  <c r="M26" i="40"/>
  <c r="M19" i="40"/>
  <c r="N20" i="39"/>
  <c r="N21" i="39"/>
  <c r="N19" i="39"/>
  <c r="M21" i="39"/>
  <c r="M22" i="39"/>
  <c r="M23" i="39"/>
  <c r="M24" i="39"/>
  <c r="M25" i="39"/>
  <c r="M26" i="39"/>
  <c r="M27" i="39"/>
  <c r="M28" i="39"/>
  <c r="M29" i="39"/>
  <c r="M20" i="39"/>
  <c r="I29" i="39"/>
  <c r="J29" i="39"/>
  <c r="K29" i="39"/>
  <c r="L29" i="39"/>
  <c r="H29" i="39"/>
  <c r="M20" i="37"/>
  <c r="M21" i="37"/>
  <c r="M22" i="37"/>
  <c r="M23" i="37"/>
  <c r="M24" i="37"/>
  <c r="M25" i="37"/>
  <c r="M26" i="37"/>
  <c r="M27" i="37"/>
  <c r="M28" i="37"/>
  <c r="M29" i="37"/>
  <c r="M19" i="37"/>
  <c r="I29" i="37"/>
  <c r="J29" i="37"/>
  <c r="K29" i="37"/>
  <c r="L29" i="37"/>
  <c r="H29" i="37"/>
  <c r="N20" i="34"/>
  <c r="N21" i="34"/>
  <c r="N22" i="34"/>
  <c r="N23" i="34"/>
  <c r="N19" i="34"/>
  <c r="M20" i="34"/>
  <c r="M21" i="34"/>
  <c r="M22" i="34"/>
  <c r="M23" i="34"/>
  <c r="M24" i="34"/>
  <c r="M25" i="34"/>
  <c r="M26" i="34"/>
  <c r="M27" i="34"/>
  <c r="M28" i="34"/>
  <c r="M29" i="34"/>
  <c r="M19" i="34"/>
  <c r="L29" i="34"/>
  <c r="I29" i="34"/>
  <c r="J29" i="34"/>
  <c r="K29" i="34"/>
  <c r="H29" i="34"/>
  <c r="M22" i="28"/>
  <c r="M23" i="28"/>
  <c r="M24" i="28"/>
  <c r="M25" i="28"/>
  <c r="M26" i="28"/>
  <c r="M27" i="28"/>
  <c r="M28" i="28"/>
  <c r="M19" i="28"/>
  <c r="K20" i="28"/>
  <c r="K21" i="28"/>
  <c r="K22" i="28"/>
  <c r="K23" i="28"/>
  <c r="K24" i="28"/>
  <c r="K25" i="28"/>
  <c r="K26" i="28"/>
  <c r="K27" i="28"/>
  <c r="K28" i="28"/>
  <c r="K19" i="28"/>
  <c r="I29" i="28"/>
  <c r="H29" i="28"/>
  <c r="K29" i="28" l="1"/>
  <c r="N20" i="28" l="1"/>
  <c r="N24" i="28"/>
  <c r="N28" i="28"/>
  <c r="N25" i="28"/>
  <c r="N19" i="28"/>
  <c r="N22" i="28"/>
  <c r="N26" i="28"/>
  <c r="N23" i="28"/>
  <c r="N27" i="28"/>
  <c r="N21" i="28"/>
  <c r="N29" i="28" l="1"/>
  <c r="H30" i="38" l="1"/>
  <c r="P34" i="52" l="1"/>
  <c r="P64" i="52"/>
  <c r="P56" i="52"/>
  <c r="P52" i="52"/>
  <c r="P48" i="52"/>
  <c r="P54" i="52"/>
  <c r="P62" i="52"/>
  <c r="P60" i="52"/>
  <c r="P42" i="52"/>
  <c r="P50" i="52"/>
  <c r="P20" i="52"/>
  <c r="P24" i="52"/>
  <c r="P32" i="52"/>
  <c r="S8" i="28" l="1"/>
  <c r="J19" i="49" l="1"/>
  <c r="P29" i="51"/>
  <c r="I29" i="51"/>
  <c r="I30" i="51" s="1"/>
  <c r="H29" i="51"/>
  <c r="H30" i="51" s="1"/>
  <c r="K28" i="51"/>
  <c r="L28" i="51" s="1"/>
  <c r="M28" i="51" s="1"/>
  <c r="K27" i="51"/>
  <c r="K26" i="51"/>
  <c r="Q26" i="51" s="1"/>
  <c r="K25" i="51"/>
  <c r="L25" i="51" s="1"/>
  <c r="M25" i="51" s="1"/>
  <c r="K24" i="51"/>
  <c r="L24" i="51" s="1"/>
  <c r="M24" i="51" s="1"/>
  <c r="K23" i="51"/>
  <c r="K22" i="51"/>
  <c r="Q22" i="51" s="1"/>
  <c r="K21" i="51"/>
  <c r="L21" i="51" s="1"/>
  <c r="M21" i="51" s="1"/>
  <c r="K20" i="51"/>
  <c r="L20" i="51" s="1"/>
  <c r="M20" i="51" s="1"/>
  <c r="J19" i="51"/>
  <c r="K19" i="51" s="1"/>
  <c r="J19" i="45"/>
  <c r="L22" i="51" l="1"/>
  <c r="M22" i="51" s="1"/>
  <c r="L26" i="51"/>
  <c r="M26" i="51" s="1"/>
  <c r="J29" i="51"/>
  <c r="Q19" i="51"/>
  <c r="Q23" i="51"/>
  <c r="Q27" i="51"/>
  <c r="L19" i="51"/>
  <c r="M19" i="51" s="1"/>
  <c r="Q20" i="51"/>
  <c r="L23" i="51"/>
  <c r="M23" i="51" s="1"/>
  <c r="Q24" i="51"/>
  <c r="L27" i="51"/>
  <c r="M27" i="51" s="1"/>
  <c r="Q28" i="51"/>
  <c r="K29" i="51"/>
  <c r="N27" i="51" s="1"/>
  <c r="Q21" i="51"/>
  <c r="Q25" i="51"/>
  <c r="P29" i="50"/>
  <c r="J29" i="50"/>
  <c r="J30" i="50" s="1"/>
  <c r="I29" i="50"/>
  <c r="H29" i="50"/>
  <c r="H30" i="50" s="1"/>
  <c r="K28" i="50"/>
  <c r="L28" i="50" s="1"/>
  <c r="M28" i="50" s="1"/>
  <c r="K27" i="50"/>
  <c r="L27" i="50" s="1"/>
  <c r="M27" i="50" s="1"/>
  <c r="L26" i="50"/>
  <c r="M26" i="50" s="1"/>
  <c r="K26" i="50"/>
  <c r="K25" i="50"/>
  <c r="Q25" i="50" s="1"/>
  <c r="K24" i="50"/>
  <c r="L24" i="50" s="1"/>
  <c r="M24" i="50" s="1"/>
  <c r="K23" i="50"/>
  <c r="Q23" i="50" s="1"/>
  <c r="K22" i="50"/>
  <c r="L22" i="50" s="1"/>
  <c r="M22" i="50" s="1"/>
  <c r="L21" i="50"/>
  <c r="M21" i="50" s="1"/>
  <c r="K21" i="50"/>
  <c r="Q21" i="50" s="1"/>
  <c r="Q20" i="50"/>
  <c r="K20" i="50"/>
  <c r="L20" i="50" s="1"/>
  <c r="M20" i="50" s="1"/>
  <c r="K19" i="50"/>
  <c r="Q19" i="50" s="1"/>
  <c r="P29" i="49"/>
  <c r="J29" i="49"/>
  <c r="I29" i="49"/>
  <c r="H29" i="49"/>
  <c r="K28" i="49"/>
  <c r="Q28" i="49" s="1"/>
  <c r="K27" i="49"/>
  <c r="L27" i="49" s="1"/>
  <c r="M27" i="49" s="1"/>
  <c r="K26" i="49"/>
  <c r="Q26" i="49" s="1"/>
  <c r="K25" i="49"/>
  <c r="L25" i="49" s="1"/>
  <c r="M25" i="49" s="1"/>
  <c r="K24" i="49"/>
  <c r="Q24" i="49" s="1"/>
  <c r="K23" i="49"/>
  <c r="L23" i="49" s="1"/>
  <c r="M23" i="49" s="1"/>
  <c r="K22" i="49"/>
  <c r="L22" i="49" s="1"/>
  <c r="M22" i="49" s="1"/>
  <c r="K21" i="49"/>
  <c r="L21" i="49" s="1"/>
  <c r="M21" i="49" s="1"/>
  <c r="K20" i="49"/>
  <c r="Q20" i="49" s="1"/>
  <c r="K19" i="49"/>
  <c r="J21" i="47"/>
  <c r="J22" i="47"/>
  <c r="K22" i="47" s="1"/>
  <c r="I19" i="47"/>
  <c r="J19" i="47" s="1"/>
  <c r="K19" i="47" s="1"/>
  <c r="Q19" i="47" s="1"/>
  <c r="I20" i="47"/>
  <c r="J20" i="47" s="1"/>
  <c r="H22" i="47"/>
  <c r="K28" i="48"/>
  <c r="L28" i="48" s="1"/>
  <c r="K27" i="48"/>
  <c r="K26" i="48"/>
  <c r="K25" i="48"/>
  <c r="K24" i="48"/>
  <c r="L24" i="48" s="1"/>
  <c r="L23" i="48"/>
  <c r="K23" i="48"/>
  <c r="K22" i="48"/>
  <c r="K21" i="48"/>
  <c r="K20" i="48"/>
  <c r="K19" i="48"/>
  <c r="J20" i="44"/>
  <c r="K21" i="44"/>
  <c r="P29" i="47"/>
  <c r="K28" i="47"/>
  <c r="Q28" i="47" s="1"/>
  <c r="K27" i="47"/>
  <c r="Q27" i="47" s="1"/>
  <c r="K26" i="47"/>
  <c r="L26" i="47" s="1"/>
  <c r="K25" i="47"/>
  <c r="K24" i="47"/>
  <c r="Q24" i="47" s="1"/>
  <c r="K23" i="47"/>
  <c r="Q23" i="47" s="1"/>
  <c r="K21" i="47"/>
  <c r="Q21" i="47" s="1"/>
  <c r="J20" i="43"/>
  <c r="J23" i="43"/>
  <c r="K27" i="43"/>
  <c r="K23" i="43"/>
  <c r="J19" i="43"/>
  <c r="I23" i="43"/>
  <c r="I20" i="43"/>
  <c r="P29" i="45"/>
  <c r="J29" i="45"/>
  <c r="I29" i="45"/>
  <c r="I30" i="45" s="1"/>
  <c r="H29" i="45"/>
  <c r="H30" i="45" s="1"/>
  <c r="K28" i="45"/>
  <c r="L28" i="45" s="1"/>
  <c r="M28" i="45" s="1"/>
  <c r="L27" i="45"/>
  <c r="M27" i="45" s="1"/>
  <c r="K27" i="45"/>
  <c r="Q27" i="45" s="1"/>
  <c r="K26" i="45"/>
  <c r="K25" i="45"/>
  <c r="Q25" i="45" s="1"/>
  <c r="K24" i="45"/>
  <c r="L24" i="45" s="1"/>
  <c r="M24" i="45" s="1"/>
  <c r="K23" i="45"/>
  <c r="Q23" i="45" s="1"/>
  <c r="K22" i="45"/>
  <c r="K21" i="45"/>
  <c r="Q21" i="45" s="1"/>
  <c r="K20" i="45"/>
  <c r="L20" i="45" s="1"/>
  <c r="M20" i="45" s="1"/>
  <c r="K19" i="45"/>
  <c r="K29" i="45" s="1"/>
  <c r="K29" i="49" l="1"/>
  <c r="L20" i="49"/>
  <c r="M20" i="49" s="1"/>
  <c r="L23" i="45"/>
  <c r="M23" i="45" s="1"/>
  <c r="L23" i="47"/>
  <c r="L27" i="48"/>
  <c r="L25" i="45"/>
  <c r="M25" i="45" s="1"/>
  <c r="L24" i="47"/>
  <c r="L27" i="47"/>
  <c r="L25" i="48"/>
  <c r="L22" i="47"/>
  <c r="L25" i="50"/>
  <c r="M25" i="50" s="1"/>
  <c r="L21" i="45"/>
  <c r="M21" i="45" s="1"/>
  <c r="K20" i="47"/>
  <c r="L20" i="47" s="1"/>
  <c r="M20" i="47" s="1"/>
  <c r="Q29" i="51"/>
  <c r="N19" i="51"/>
  <c r="N24" i="51"/>
  <c r="L29" i="51"/>
  <c r="M29" i="51" s="1"/>
  <c r="N26" i="51"/>
  <c r="N22" i="51"/>
  <c r="N25" i="51"/>
  <c r="N21" i="51"/>
  <c r="N28" i="51"/>
  <c r="N20" i="51"/>
  <c r="N23" i="51"/>
  <c r="N26" i="45"/>
  <c r="L19" i="45"/>
  <c r="M19" i="45" s="1"/>
  <c r="N22" i="45"/>
  <c r="N22" i="48"/>
  <c r="N27" i="49"/>
  <c r="N23" i="49"/>
  <c r="N28" i="49"/>
  <c r="N24" i="49"/>
  <c r="N19" i="49"/>
  <c r="Q29" i="49"/>
  <c r="L29" i="49"/>
  <c r="M29" i="49" s="1"/>
  <c r="N20" i="49"/>
  <c r="N21" i="49"/>
  <c r="N25" i="49"/>
  <c r="Q22" i="49"/>
  <c r="Q27" i="50"/>
  <c r="Q23" i="49"/>
  <c r="L26" i="49"/>
  <c r="M26" i="49" s="1"/>
  <c r="Q27" i="49"/>
  <c r="Q21" i="49"/>
  <c r="N22" i="49"/>
  <c r="L24" i="49"/>
  <c r="M24" i="49" s="1"/>
  <c r="Q25" i="49"/>
  <c r="N26" i="49"/>
  <c r="L28" i="49"/>
  <c r="M28" i="49" s="1"/>
  <c r="Q22" i="50"/>
  <c r="Q26" i="50"/>
  <c r="Q19" i="49"/>
  <c r="L19" i="50"/>
  <c r="M19" i="50" s="1"/>
  <c r="L23" i="50"/>
  <c r="M23" i="50" s="1"/>
  <c r="Q24" i="50"/>
  <c r="Q28" i="50"/>
  <c r="K29" i="50"/>
  <c r="L19" i="49"/>
  <c r="M19" i="49" s="1"/>
  <c r="L19" i="47"/>
  <c r="M19" i="47" s="1"/>
  <c r="L28" i="47"/>
  <c r="L22" i="48"/>
  <c r="L26" i="48"/>
  <c r="L21" i="47"/>
  <c r="Q22" i="47"/>
  <c r="L25" i="47"/>
  <c r="Q26" i="47"/>
  <c r="Q25" i="47"/>
  <c r="Q29" i="45"/>
  <c r="L29" i="45"/>
  <c r="M29" i="45" s="1"/>
  <c r="N23" i="45"/>
  <c r="N25" i="45"/>
  <c r="N21" i="45"/>
  <c r="N19" i="45"/>
  <c r="N27" i="45"/>
  <c r="Q19" i="45"/>
  <c r="N20" i="45"/>
  <c r="L22" i="45"/>
  <c r="M22" i="45" s="1"/>
  <c r="N24" i="45"/>
  <c r="L26" i="45"/>
  <c r="M26" i="45" s="1"/>
  <c r="N28" i="45"/>
  <c r="Q22" i="45"/>
  <c r="Q26" i="45"/>
  <c r="Q20" i="45"/>
  <c r="Q24" i="45"/>
  <c r="Q28" i="45"/>
  <c r="M21" i="47" l="1"/>
  <c r="L29" i="47"/>
  <c r="M29" i="47" s="1"/>
  <c r="N27" i="50"/>
  <c r="K30" i="50"/>
  <c r="L30" i="50" s="1"/>
  <c r="M30" i="50" s="1"/>
  <c r="N28" i="48"/>
  <c r="N25" i="48"/>
  <c r="Q20" i="47"/>
  <c r="N19" i="50"/>
  <c r="N26" i="50"/>
  <c r="N29" i="51"/>
  <c r="N23" i="48"/>
  <c r="N24" i="48"/>
  <c r="N27" i="48"/>
  <c r="N26" i="48"/>
  <c r="L29" i="50"/>
  <c r="M29" i="50" s="1"/>
  <c r="N20" i="50"/>
  <c r="N25" i="50"/>
  <c r="N28" i="50"/>
  <c r="N21" i="50"/>
  <c r="N24" i="50"/>
  <c r="N23" i="50"/>
  <c r="Q29" i="50"/>
  <c r="N22" i="50"/>
  <c r="N29" i="49"/>
  <c r="N27" i="47"/>
  <c r="N24" i="47"/>
  <c r="N23" i="47"/>
  <c r="N28" i="47"/>
  <c r="N26" i="47"/>
  <c r="N29" i="45"/>
  <c r="Q29" i="47" l="1"/>
  <c r="N25" i="47"/>
  <c r="N29" i="50"/>
  <c r="N29" i="48"/>
  <c r="N29" i="47" l="1"/>
  <c r="P29" i="44"/>
  <c r="J29" i="44"/>
  <c r="I29" i="44"/>
  <c r="K28" i="44"/>
  <c r="L28" i="44" s="1"/>
  <c r="M28" i="44" s="1"/>
  <c r="K27" i="44"/>
  <c r="K26" i="44"/>
  <c r="Q26" i="44" s="1"/>
  <c r="K25" i="44"/>
  <c r="L25" i="44" s="1"/>
  <c r="M25" i="44" s="1"/>
  <c r="K24" i="44"/>
  <c r="L24" i="44" s="1"/>
  <c r="M24" i="44" s="1"/>
  <c r="K23" i="44"/>
  <c r="Q23" i="44" s="1"/>
  <c r="K22" i="44"/>
  <c r="Q22" i="44" s="1"/>
  <c r="L21" i="44"/>
  <c r="M21" i="44" s="1"/>
  <c r="K20" i="44"/>
  <c r="L20" i="44" s="1"/>
  <c r="M20" i="44" s="1"/>
  <c r="K19" i="44"/>
  <c r="J21" i="40"/>
  <c r="J20" i="40"/>
  <c r="I21" i="40"/>
  <c r="I20" i="40"/>
  <c r="P29" i="43"/>
  <c r="K28" i="43"/>
  <c r="Q28" i="43" s="1"/>
  <c r="L27" i="43"/>
  <c r="M27" i="43" s="1"/>
  <c r="K26" i="43"/>
  <c r="K25" i="43"/>
  <c r="K24" i="43"/>
  <c r="L23" i="43"/>
  <c r="M23" i="43" s="1"/>
  <c r="K22" i="43"/>
  <c r="K21" i="43"/>
  <c r="K20" i="43"/>
  <c r="K19" i="43"/>
  <c r="P29" i="42"/>
  <c r="J29" i="42"/>
  <c r="J30" i="42" s="1"/>
  <c r="I29" i="42"/>
  <c r="H29" i="42"/>
  <c r="H30" i="42" s="1"/>
  <c r="K28" i="42"/>
  <c r="L28" i="42" s="1"/>
  <c r="M28" i="42" s="1"/>
  <c r="K27" i="42"/>
  <c r="L27" i="42" s="1"/>
  <c r="M27" i="42" s="1"/>
  <c r="K26" i="42"/>
  <c r="L26" i="42" s="1"/>
  <c r="M26" i="42" s="1"/>
  <c r="L25" i="42"/>
  <c r="M25" i="42" s="1"/>
  <c r="K25" i="42"/>
  <c r="Q25" i="42" s="1"/>
  <c r="K24" i="42"/>
  <c r="L24" i="42" s="1"/>
  <c r="M24" i="42" s="1"/>
  <c r="K23" i="42"/>
  <c r="K22" i="42"/>
  <c r="L22" i="42" s="1"/>
  <c r="M22" i="42" s="1"/>
  <c r="K21" i="42"/>
  <c r="Q21" i="42" s="1"/>
  <c r="K20" i="42"/>
  <c r="L20" i="42" s="1"/>
  <c r="M20" i="42" s="1"/>
  <c r="K19" i="42"/>
  <c r="Q20" i="43" l="1"/>
  <c r="Q22" i="43"/>
  <c r="Q24" i="43"/>
  <c r="Q26" i="43"/>
  <c r="K29" i="43"/>
  <c r="N25" i="43"/>
  <c r="L21" i="42"/>
  <c r="M21" i="42" s="1"/>
  <c r="L26" i="44"/>
  <c r="M26" i="44" s="1"/>
  <c r="L22" i="44"/>
  <c r="M22" i="44" s="1"/>
  <c r="L28" i="43"/>
  <c r="M28" i="43" s="1"/>
  <c r="L26" i="43"/>
  <c r="M26" i="43" s="1"/>
  <c r="L24" i="43"/>
  <c r="M24" i="43" s="1"/>
  <c r="L22" i="43"/>
  <c r="M22" i="43" s="1"/>
  <c r="L20" i="43"/>
  <c r="M20" i="43" s="1"/>
  <c r="Q19" i="44"/>
  <c r="Q27" i="44"/>
  <c r="L19" i="44"/>
  <c r="M19" i="44" s="1"/>
  <c r="Q20" i="44"/>
  <c r="L23" i="44"/>
  <c r="M23" i="44" s="1"/>
  <c r="Q24" i="44"/>
  <c r="L27" i="44"/>
  <c r="M27" i="44" s="1"/>
  <c r="Q28" i="44"/>
  <c r="K29" i="44"/>
  <c r="Q21" i="44"/>
  <c r="Q25" i="44"/>
  <c r="Q21" i="43"/>
  <c r="Q25" i="43"/>
  <c r="L21" i="43"/>
  <c r="M21" i="43" s="1"/>
  <c r="L25" i="43"/>
  <c r="M25" i="43" s="1"/>
  <c r="Q19" i="43"/>
  <c r="Q23" i="43"/>
  <c r="Q27" i="43"/>
  <c r="L19" i="43"/>
  <c r="Q19" i="42"/>
  <c r="Q23" i="42"/>
  <c r="Q27" i="42"/>
  <c r="L19" i="42"/>
  <c r="M19" i="42" s="1"/>
  <c r="Q20" i="42"/>
  <c r="L23" i="42"/>
  <c r="M23" i="42" s="1"/>
  <c r="Q24" i="42"/>
  <c r="K29" i="42"/>
  <c r="Q22" i="42"/>
  <c r="Q26" i="42"/>
  <c r="Q28" i="42"/>
  <c r="I20" i="39"/>
  <c r="I21" i="28"/>
  <c r="J21" i="39"/>
  <c r="K21" i="39" s="1"/>
  <c r="Q21" i="39" s="1"/>
  <c r="P29" i="40"/>
  <c r="J29" i="40"/>
  <c r="I29" i="40"/>
  <c r="H29" i="40"/>
  <c r="K28" i="40"/>
  <c r="Q28" i="40" s="1"/>
  <c r="K27" i="40"/>
  <c r="Q27" i="40" s="1"/>
  <c r="K26" i="40"/>
  <c r="Q26" i="40" s="1"/>
  <c r="K25" i="40"/>
  <c r="L25" i="40" s="1"/>
  <c r="K24" i="40"/>
  <c r="Q24" i="40" s="1"/>
  <c r="K23" i="40"/>
  <c r="Q23" i="40" s="1"/>
  <c r="K22" i="40"/>
  <c r="Q22" i="40" s="1"/>
  <c r="K21" i="40"/>
  <c r="L21" i="40" s="1"/>
  <c r="K20" i="40"/>
  <c r="Q20" i="40" s="1"/>
  <c r="K19" i="40"/>
  <c r="P29" i="39"/>
  <c r="K28" i="39"/>
  <c r="L28" i="39" s="1"/>
  <c r="K27" i="39"/>
  <c r="L27" i="39" s="1"/>
  <c r="L26" i="39"/>
  <c r="K26" i="39"/>
  <c r="K25" i="39"/>
  <c r="Q25" i="39" s="1"/>
  <c r="K24" i="39"/>
  <c r="L24" i="39" s="1"/>
  <c r="K23" i="39"/>
  <c r="K22" i="39"/>
  <c r="L22" i="39" s="1"/>
  <c r="K19" i="39"/>
  <c r="P29" i="38"/>
  <c r="J29" i="38"/>
  <c r="J30" i="38" s="1"/>
  <c r="I29" i="38"/>
  <c r="H29" i="38"/>
  <c r="K28" i="38"/>
  <c r="L28" i="38" s="1"/>
  <c r="M28" i="38" s="1"/>
  <c r="K27" i="38"/>
  <c r="Q27" i="38" s="1"/>
  <c r="K26" i="38"/>
  <c r="Q26" i="38" s="1"/>
  <c r="K25" i="38"/>
  <c r="L25" i="38" s="1"/>
  <c r="M25" i="38" s="1"/>
  <c r="K24" i="38"/>
  <c r="K23" i="38"/>
  <c r="Q23" i="38" s="1"/>
  <c r="K22" i="38"/>
  <c r="Q22" i="38" s="1"/>
  <c r="K21" i="38"/>
  <c r="Q21" i="38" s="1"/>
  <c r="K20" i="38"/>
  <c r="K19" i="38"/>
  <c r="Q19" i="38" s="1"/>
  <c r="N27" i="43" l="1"/>
  <c r="N23" i="43"/>
  <c r="N26" i="43"/>
  <c r="N24" i="43"/>
  <c r="N22" i="43"/>
  <c r="N20" i="43"/>
  <c r="M19" i="43"/>
  <c r="L29" i="43"/>
  <c r="M29" i="43" s="1"/>
  <c r="N21" i="43"/>
  <c r="N19" i="43"/>
  <c r="N26" i="42"/>
  <c r="K30" i="42"/>
  <c r="L30" i="42" s="1"/>
  <c r="M30" i="42" s="1"/>
  <c r="N27" i="44"/>
  <c r="L27" i="40"/>
  <c r="M27" i="40" s="1"/>
  <c r="L23" i="38"/>
  <c r="M23" i="38" s="1"/>
  <c r="L26" i="38"/>
  <c r="M26" i="38" s="1"/>
  <c r="L23" i="40"/>
  <c r="L26" i="40"/>
  <c r="L27" i="38"/>
  <c r="M27" i="38" s="1"/>
  <c r="L19" i="38"/>
  <c r="M19" i="38" s="1"/>
  <c r="L22" i="38"/>
  <c r="M22" i="38" s="1"/>
  <c r="Q29" i="44"/>
  <c r="N28" i="43"/>
  <c r="Q29" i="43"/>
  <c r="N19" i="42"/>
  <c r="N23" i="42"/>
  <c r="N27" i="42"/>
  <c r="N20" i="44"/>
  <c r="L29" i="44"/>
  <c r="M29" i="44" s="1"/>
  <c r="N26" i="44"/>
  <c r="N22" i="44"/>
  <c r="N25" i="44"/>
  <c r="N21" i="44"/>
  <c r="N28" i="44"/>
  <c r="N24" i="44"/>
  <c r="N23" i="44"/>
  <c r="N19" i="44"/>
  <c r="L22" i="40"/>
  <c r="K29" i="40"/>
  <c r="L19" i="40"/>
  <c r="L25" i="39"/>
  <c r="L29" i="42"/>
  <c r="M29" i="42" s="1"/>
  <c r="N25" i="42"/>
  <c r="N21" i="42"/>
  <c r="N28" i="42"/>
  <c r="N24" i="42"/>
  <c r="N20" i="42"/>
  <c r="Q29" i="42"/>
  <c r="N22" i="42"/>
  <c r="K20" i="39"/>
  <c r="L20" i="39" s="1"/>
  <c r="L21" i="39"/>
  <c r="L20" i="40"/>
  <c r="Q21" i="40"/>
  <c r="L24" i="40"/>
  <c r="Q25" i="40"/>
  <c r="L28" i="40"/>
  <c r="M28" i="40" s="1"/>
  <c r="Q19" i="40"/>
  <c r="Q19" i="39"/>
  <c r="Q23" i="39"/>
  <c r="Q27" i="39"/>
  <c r="L19" i="39"/>
  <c r="M19" i="39" s="1"/>
  <c r="L23" i="39"/>
  <c r="Q24" i="39"/>
  <c r="Q28" i="39"/>
  <c r="Q22" i="39"/>
  <c r="Q26" i="39"/>
  <c r="Q20" i="38"/>
  <c r="Q24" i="38"/>
  <c r="L24" i="38"/>
  <c r="M24" i="38" s="1"/>
  <c r="Q25" i="38"/>
  <c r="L21" i="38"/>
  <c r="M21" i="38" s="1"/>
  <c r="K29" i="38"/>
  <c r="L20" i="38"/>
  <c r="M20" i="38" s="1"/>
  <c r="Q28" i="38"/>
  <c r="N20" i="38" l="1"/>
  <c r="K30" i="38"/>
  <c r="L30" i="38" s="1"/>
  <c r="M30" i="38" s="1"/>
  <c r="N29" i="44"/>
  <c r="N29" i="43"/>
  <c r="N29" i="42"/>
  <c r="N22" i="40"/>
  <c r="N28" i="40"/>
  <c r="N27" i="40"/>
  <c r="L29" i="40"/>
  <c r="M29" i="40" s="1"/>
  <c r="N26" i="40"/>
  <c r="N24" i="40"/>
  <c r="N23" i="40"/>
  <c r="N25" i="40"/>
  <c r="Q29" i="40"/>
  <c r="N19" i="40"/>
  <c r="Q20" i="39"/>
  <c r="N24" i="39"/>
  <c r="Q29" i="38"/>
  <c r="N27" i="38"/>
  <c r="L29" i="38"/>
  <c r="M29" i="38" s="1"/>
  <c r="N26" i="38"/>
  <c r="N22" i="38"/>
  <c r="N25" i="38"/>
  <c r="N21" i="38"/>
  <c r="N19" i="38"/>
  <c r="N28" i="38"/>
  <c r="N23" i="38"/>
  <c r="N24" i="38"/>
  <c r="N29" i="40" l="1"/>
  <c r="N23" i="39"/>
  <c r="N27" i="39"/>
  <c r="Q29" i="39"/>
  <c r="N22" i="39"/>
  <c r="N26" i="39"/>
  <c r="N25" i="39"/>
  <c r="N28" i="39"/>
  <c r="N29" i="38"/>
  <c r="N29" i="39" l="1"/>
  <c r="I19" i="28" l="1"/>
  <c r="P29" i="37"/>
  <c r="K28" i="37"/>
  <c r="L28" i="37" s="1"/>
  <c r="K27" i="37"/>
  <c r="Q27" i="37" s="1"/>
  <c r="K26" i="37"/>
  <c r="L26" i="37" s="1"/>
  <c r="K25" i="37"/>
  <c r="Q25" i="37" s="1"/>
  <c r="K24" i="37"/>
  <c r="L24" i="37" s="1"/>
  <c r="K23" i="37"/>
  <c r="Q23" i="37" s="1"/>
  <c r="K22" i="37"/>
  <c r="L22" i="37" s="1"/>
  <c r="K21" i="37"/>
  <c r="Q21" i="37" s="1"/>
  <c r="K20" i="37"/>
  <c r="L20" i="37" s="1"/>
  <c r="K19" i="37"/>
  <c r="L21" i="37" l="1"/>
  <c r="L27" i="37"/>
  <c r="L25" i="37"/>
  <c r="L23" i="37"/>
  <c r="Q24" i="37"/>
  <c r="Q22" i="37"/>
  <c r="Q26" i="37"/>
  <c r="Q19" i="37"/>
  <c r="L19" i="37"/>
  <c r="Q28" i="37"/>
  <c r="Q20" i="37"/>
  <c r="N28" i="37" l="1"/>
  <c r="N25" i="37"/>
  <c r="N23" i="37"/>
  <c r="N26" i="37"/>
  <c r="Q29" i="37"/>
  <c r="N27" i="37"/>
  <c r="N20" i="37"/>
  <c r="N24" i="37"/>
  <c r="N22" i="37"/>
  <c r="N19" i="37"/>
  <c r="N21" i="37"/>
  <c r="N29" i="37" l="1"/>
  <c r="P29" i="34"/>
  <c r="K28" i="34"/>
  <c r="L28" i="34" s="1"/>
  <c r="K27" i="34"/>
  <c r="Q27" i="34" s="1"/>
  <c r="L26" i="34"/>
  <c r="K26" i="34"/>
  <c r="Q26" i="34" s="1"/>
  <c r="K25" i="34"/>
  <c r="Q25" i="34" s="1"/>
  <c r="K24" i="34"/>
  <c r="Q24" i="34" s="1"/>
  <c r="K23" i="34"/>
  <c r="Q23" i="34" s="1"/>
  <c r="K22" i="34"/>
  <c r="Q22" i="34" s="1"/>
  <c r="K21" i="34"/>
  <c r="Q21" i="34" s="1"/>
  <c r="K20" i="34"/>
  <c r="K19" i="34"/>
  <c r="Q19" i="34" s="1"/>
  <c r="L27" i="34" l="1"/>
  <c r="L23" i="34"/>
  <c r="L22" i="34"/>
  <c r="L19" i="34"/>
  <c r="L24" i="34"/>
  <c r="L21" i="34"/>
  <c r="L25" i="34"/>
  <c r="Q20" i="34"/>
  <c r="Q28" i="34"/>
  <c r="L20" i="34"/>
  <c r="N26" i="34" l="1"/>
  <c r="N25" i="34"/>
  <c r="N28" i="34"/>
  <c r="N24" i="34"/>
  <c r="N27" i="34"/>
  <c r="Q29" i="34"/>
  <c r="N29" i="34" l="1"/>
  <c r="J30" i="51" l="1"/>
  <c r="J30" i="45"/>
  <c r="K30" i="45" l="1"/>
  <c r="L30" i="45" s="1"/>
  <c r="M30" i="45" s="1"/>
  <c r="K30" i="51"/>
  <c r="L30" i="51" s="1"/>
  <c r="M30" i="51" s="1"/>
  <c r="L19" i="28" l="1"/>
  <c r="L20" i="28"/>
  <c r="M20" i="28" s="1"/>
  <c r="L21" i="28"/>
  <c r="L22" i="28"/>
  <c r="L23" i="28"/>
  <c r="L24" i="28"/>
  <c r="L25" i="28"/>
  <c r="L26" i="28"/>
  <c r="L27" i="28"/>
  <c r="L28" i="28"/>
  <c r="L29" i="28" l="1"/>
  <c r="M29" i="28" s="1"/>
  <c r="M21" i="28"/>
  <c r="Q19" i="28"/>
  <c r="Q20" i="28" l="1"/>
  <c r="Q21" i="28"/>
  <c r="Q22" i="28"/>
  <c r="Q23" i="28"/>
  <c r="Q24" i="28"/>
  <c r="Q25" i="28"/>
  <c r="Q26" i="28"/>
  <c r="Q27" i="28"/>
  <c r="Q28" i="28"/>
  <c r="P29" i="28"/>
  <c r="Q29" i="28" s="1"/>
  <c r="A3" i="21" l="1"/>
  <c r="F10" i="14"/>
  <c r="E10" i="14"/>
  <c r="D10" i="14"/>
  <c r="E12" i="14" l="1"/>
  <c r="E14" i="14"/>
  <c r="E16" i="14"/>
  <c r="E17" i="14"/>
  <c r="E20" i="14"/>
  <c r="E21" i="14"/>
  <c r="E11" i="14"/>
  <c r="E18" i="14"/>
  <c r="E19" i="14"/>
  <c r="E23" i="14"/>
  <c r="E13" i="14"/>
  <c r="E15" i="14"/>
  <c r="E22" i="14"/>
  <c r="E24" i="14"/>
  <c r="F12" i="14"/>
  <c r="F14" i="14"/>
  <c r="F16" i="14"/>
  <c r="F11" i="14"/>
  <c r="F13" i="14"/>
  <c r="F15" i="14"/>
  <c r="F17" i="14"/>
  <c r="F19" i="14"/>
  <c r="F21" i="14"/>
  <c r="F22" i="14"/>
  <c r="F23" i="14"/>
  <c r="F20" i="14"/>
  <c r="F18" i="14"/>
  <c r="F24" i="14"/>
  <c r="D11" i="14"/>
  <c r="D13" i="14"/>
  <c r="D15" i="14"/>
  <c r="D17" i="14"/>
  <c r="D12" i="14"/>
  <c r="D14" i="14"/>
  <c r="D16" i="14"/>
  <c r="D18" i="14"/>
  <c r="D20" i="14"/>
  <c r="D22" i="14"/>
  <c r="D19" i="14"/>
  <c r="D21" i="14"/>
  <c r="D23" i="14"/>
  <c r="D24" i="14"/>
  <c r="D25" i="14" l="1"/>
  <c r="F25" i="14"/>
  <c r="E25" i="14"/>
  <c r="Y11" i="14" l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/>
  <c r="Y23" i="14" s="1"/>
  <c r="Y24" i="14" s="1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C10" i="14"/>
  <c r="K11" i="14" l="1"/>
  <c r="K13" i="14"/>
  <c r="K15" i="14"/>
  <c r="K17" i="14"/>
  <c r="K21" i="14"/>
  <c r="K18" i="14"/>
  <c r="K12" i="14"/>
  <c r="K19" i="14"/>
  <c r="K20" i="14"/>
  <c r="K22" i="14"/>
  <c r="K24" i="14"/>
  <c r="K14" i="14"/>
  <c r="K16" i="14"/>
  <c r="K23" i="14"/>
  <c r="S11" i="14"/>
  <c r="S13" i="14"/>
  <c r="S15" i="14"/>
  <c r="S17" i="14"/>
  <c r="S14" i="14"/>
  <c r="S18" i="14"/>
  <c r="S21" i="14"/>
  <c r="S16" i="14"/>
  <c r="S22" i="14"/>
  <c r="S24" i="14"/>
  <c r="S12" i="14"/>
  <c r="S19" i="14"/>
  <c r="S20" i="14"/>
  <c r="S23" i="14"/>
  <c r="P11" i="14"/>
  <c r="P13" i="14"/>
  <c r="P15" i="14"/>
  <c r="P17" i="14"/>
  <c r="P12" i="14"/>
  <c r="P14" i="14"/>
  <c r="P16" i="14"/>
  <c r="P18" i="14"/>
  <c r="P20" i="14"/>
  <c r="P21" i="14"/>
  <c r="P19" i="14"/>
  <c r="P22" i="14"/>
  <c r="P23" i="14"/>
  <c r="P24" i="14"/>
  <c r="C11" i="14"/>
  <c r="C13" i="14"/>
  <c r="C15" i="14"/>
  <c r="C17" i="14"/>
  <c r="C14" i="14"/>
  <c r="C18" i="14"/>
  <c r="C21" i="14"/>
  <c r="C16" i="14"/>
  <c r="C24" i="14"/>
  <c r="C22" i="14"/>
  <c r="C12" i="14"/>
  <c r="C19" i="14"/>
  <c r="C20" i="14"/>
  <c r="C23" i="14"/>
  <c r="J12" i="14"/>
  <c r="J14" i="14"/>
  <c r="J16" i="14"/>
  <c r="J11" i="14"/>
  <c r="J13" i="14"/>
  <c r="J15" i="14"/>
  <c r="J17" i="14"/>
  <c r="J19" i="14"/>
  <c r="J21" i="14"/>
  <c r="J20" i="14"/>
  <c r="J22" i="14"/>
  <c r="J24" i="14"/>
  <c r="J18" i="14"/>
  <c r="J23" i="14"/>
  <c r="N12" i="14"/>
  <c r="N14" i="14"/>
  <c r="N16" i="14"/>
  <c r="N11" i="14"/>
  <c r="N13" i="14"/>
  <c r="N15" i="14"/>
  <c r="N17" i="14"/>
  <c r="N19" i="14"/>
  <c r="N21" i="14"/>
  <c r="N18" i="14"/>
  <c r="N20" i="14"/>
  <c r="N22" i="14"/>
  <c r="N24" i="14"/>
  <c r="N23" i="14"/>
  <c r="R12" i="14"/>
  <c r="R14" i="14"/>
  <c r="R16" i="14"/>
  <c r="R11" i="14"/>
  <c r="R13" i="14"/>
  <c r="R15" i="14"/>
  <c r="R17" i="14"/>
  <c r="R19" i="14"/>
  <c r="R21" i="14"/>
  <c r="R22" i="14"/>
  <c r="R24" i="14"/>
  <c r="R18" i="14"/>
  <c r="R20" i="14"/>
  <c r="R23" i="14"/>
  <c r="V12" i="14"/>
  <c r="V14" i="14"/>
  <c r="V16" i="14"/>
  <c r="V11" i="14"/>
  <c r="V13" i="14"/>
  <c r="V15" i="14"/>
  <c r="V17" i="14"/>
  <c r="V19" i="14"/>
  <c r="V21" i="14"/>
  <c r="V20" i="14"/>
  <c r="V18" i="14"/>
  <c r="V22" i="14"/>
  <c r="V24" i="14"/>
  <c r="V23" i="14"/>
  <c r="G11" i="14"/>
  <c r="G13" i="14"/>
  <c r="G15" i="14"/>
  <c r="G17" i="14"/>
  <c r="G12" i="14"/>
  <c r="G14" i="14"/>
  <c r="G21" i="14"/>
  <c r="G22" i="14"/>
  <c r="G24" i="14"/>
  <c r="G16" i="14"/>
  <c r="G19" i="14"/>
  <c r="G20" i="14"/>
  <c r="G18" i="14"/>
  <c r="G23" i="14"/>
  <c r="O11" i="14"/>
  <c r="O13" i="14"/>
  <c r="O15" i="14"/>
  <c r="O17" i="14"/>
  <c r="O16" i="14"/>
  <c r="O19" i="14"/>
  <c r="O20" i="14"/>
  <c r="O18" i="14"/>
  <c r="O22" i="14"/>
  <c r="O24" i="14"/>
  <c r="O12" i="14"/>
  <c r="O14" i="14"/>
  <c r="O21" i="14"/>
  <c r="O23" i="14"/>
  <c r="W11" i="14"/>
  <c r="W13" i="14"/>
  <c r="W15" i="14"/>
  <c r="W17" i="14"/>
  <c r="W12" i="14"/>
  <c r="W19" i="14"/>
  <c r="W14" i="14"/>
  <c r="W21" i="14"/>
  <c r="W22" i="14"/>
  <c r="W24" i="14"/>
  <c r="W16" i="14"/>
  <c r="W20" i="14"/>
  <c r="W18" i="14"/>
  <c r="W23" i="14"/>
  <c r="H11" i="14"/>
  <c r="H13" i="14"/>
  <c r="H15" i="14"/>
  <c r="H17" i="14"/>
  <c r="H12" i="14"/>
  <c r="H14" i="14"/>
  <c r="H16" i="14"/>
  <c r="H18" i="14"/>
  <c r="H20" i="14"/>
  <c r="H23" i="14"/>
  <c r="H22" i="14"/>
  <c r="H19" i="14"/>
  <c r="H21" i="14"/>
  <c r="H24" i="14"/>
  <c r="L11" i="14"/>
  <c r="L13" i="14"/>
  <c r="L15" i="14"/>
  <c r="L17" i="14"/>
  <c r="L12" i="14"/>
  <c r="L14" i="14"/>
  <c r="L16" i="14"/>
  <c r="L18" i="14"/>
  <c r="L20" i="14"/>
  <c r="L21" i="14"/>
  <c r="L23" i="14"/>
  <c r="L19" i="14"/>
  <c r="L22" i="14"/>
  <c r="L24" i="14"/>
  <c r="T11" i="14"/>
  <c r="T13" i="14"/>
  <c r="T15" i="14"/>
  <c r="T17" i="14"/>
  <c r="T12" i="14"/>
  <c r="T14" i="14"/>
  <c r="T16" i="14"/>
  <c r="T18" i="14"/>
  <c r="T20" i="14"/>
  <c r="T19" i="14"/>
  <c r="T23" i="14"/>
  <c r="T22" i="14"/>
  <c r="T21" i="14"/>
  <c r="T24" i="14"/>
  <c r="I12" i="14"/>
  <c r="I14" i="14"/>
  <c r="I16" i="14"/>
  <c r="I15" i="14"/>
  <c r="I18" i="14"/>
  <c r="I19" i="14"/>
  <c r="I17" i="14"/>
  <c r="I23" i="14"/>
  <c r="I11" i="14"/>
  <c r="I13" i="14"/>
  <c r="I20" i="14"/>
  <c r="I21" i="14"/>
  <c r="I22" i="14"/>
  <c r="I24" i="14"/>
  <c r="M12" i="14"/>
  <c r="M14" i="14"/>
  <c r="M16" i="14"/>
  <c r="M13" i="14"/>
  <c r="M20" i="14"/>
  <c r="M15" i="14"/>
  <c r="M23" i="14"/>
  <c r="M17" i="14"/>
  <c r="M21" i="14"/>
  <c r="M11" i="14"/>
  <c r="M18" i="14"/>
  <c r="M19" i="14"/>
  <c r="M22" i="14"/>
  <c r="M24" i="14"/>
  <c r="Q12" i="14"/>
  <c r="Q14" i="14"/>
  <c r="Q16" i="14"/>
  <c r="Q11" i="14"/>
  <c r="Q13" i="14"/>
  <c r="Q20" i="14"/>
  <c r="Q21" i="14"/>
  <c r="Q23" i="14"/>
  <c r="Q15" i="14"/>
  <c r="Q18" i="14"/>
  <c r="Q19" i="14"/>
  <c r="Q17" i="14"/>
  <c r="Q22" i="14"/>
  <c r="Q24" i="14"/>
  <c r="U12" i="14"/>
  <c r="U14" i="14"/>
  <c r="U16" i="14"/>
  <c r="U17" i="14"/>
  <c r="U20" i="14"/>
  <c r="U21" i="14"/>
  <c r="U11" i="14"/>
  <c r="U18" i="14"/>
  <c r="U19" i="14"/>
  <c r="U23" i="14"/>
  <c r="U13" i="14"/>
  <c r="U15" i="14"/>
  <c r="U22" i="14"/>
  <c r="U24" i="14"/>
  <c r="U25" i="14" l="1"/>
  <c r="W25" i="14"/>
  <c r="I25" i="14"/>
  <c r="R25" i="14"/>
  <c r="J25" i="14"/>
  <c r="V25" i="14"/>
  <c r="Q25" i="14"/>
  <c r="H25" i="14"/>
  <c r="O25" i="14"/>
  <c r="S25" i="14"/>
  <c r="M25" i="14"/>
  <c r="T25" i="14"/>
  <c r="L25" i="14"/>
  <c r="G25" i="14"/>
  <c r="N25" i="14"/>
  <c r="P25" i="14"/>
  <c r="K25" i="14"/>
  <c r="X13" i="14" l="1"/>
  <c r="X16" i="14"/>
  <c r="X21" i="14"/>
  <c r="X18" i="14"/>
  <c r="X12" i="14"/>
  <c r="X22" i="14"/>
  <c r="X24" i="14"/>
  <c r="X19" i="14"/>
  <c r="X14" i="14"/>
  <c r="X20" i="14"/>
  <c r="X11" i="14"/>
  <c r="X23" i="14"/>
  <c r="X15" i="14"/>
  <c r="X17" i="14"/>
  <c r="C25" i="14"/>
</calcChain>
</file>

<file path=xl/comments1.xml><?xml version="1.0" encoding="utf-8"?>
<comments xmlns="http://schemas.openxmlformats.org/spreadsheetml/2006/main">
  <authors>
    <author>Tania Mara Chaves Daldegan</author>
  </authors>
  <commentList>
    <comment ref="D8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1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4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1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5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2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6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9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2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8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0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4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6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</commentList>
</comments>
</file>

<file path=xl/comments10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Flavia Rios Costa</author>
    <author>Tania Mara Chaves Daldegan</author>
  </authors>
  <commentList>
    <comment ref="A8" author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" author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" author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sz val="16"/>
            <color indexed="81"/>
            <rFont val="Segoe UI"/>
            <family val="2"/>
          </rPr>
          <t>AT= Ação atual (já existente no Plano de Ação 2019)                             
N= Ação nova (não existente no Plano de Ação 2019)
R= Ação  reformulada (alterada)
E=Ação  excluída
C= Ação concluída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b/>
            <sz val="22"/>
            <color indexed="81"/>
            <rFont val="Segoe UI"/>
            <family val="2"/>
          </rPr>
          <t>Informe se a despesas é corrente ou capital.</t>
        </r>
      </text>
    </comment>
    <comment ref="P16" authorId="1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6" author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18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D17" authorId="1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7" authorId="0">
      <text>
        <r>
          <rPr>
            <b/>
            <sz val="22"/>
            <color indexed="81"/>
            <rFont val="Tahoma"/>
            <family val="2"/>
          </rPr>
          <t>Valores Previstos no Plano de Ação 2019 ou na Reprogramação Extraordinária de 2019.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Q17" authorId="1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8" authorId="1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E18" authorId="1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I18" authorId="1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<sst xmlns="http://schemas.openxmlformats.org/spreadsheetml/2006/main" count="1421" uniqueCount="380">
  <si>
    <t>Início:</t>
  </si>
  <si>
    <t>Término:</t>
  </si>
  <si>
    <t>3.1.1 Custeados com Recursos do Fundo de Apoio</t>
  </si>
  <si>
    <t>Total</t>
  </si>
  <si>
    <t>Ações</t>
  </si>
  <si>
    <t>Período de Execução</t>
  </si>
  <si>
    <t>Início</t>
  </si>
  <si>
    <t>Término</t>
  </si>
  <si>
    <t>Responsável pela Execução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</si>
  <si>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</si>
  <si>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</si>
  <si>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</si>
  <si>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</si>
  <si>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</si>
  <si>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</si>
  <si>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</si>
  <si>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</si>
  <si>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</si>
  <si>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</si>
  <si>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</si>
  <si>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</si>
  <si>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</si>
  <si>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</si>
  <si>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</si>
  <si>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</si>
  <si>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</si>
  <si>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</si>
  <si>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</si>
  <si>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</si>
  <si>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</si>
  <si>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</si>
  <si>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</si>
  <si>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</si>
  <si>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</si>
  <si>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</si>
  <si>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</si>
  <si>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</si>
  <si>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</si>
  <si>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</si>
  <si>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</si>
  <si>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</si>
  <si>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</si>
  <si>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Perspectivas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</si>
  <si>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</si>
  <si>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</si>
  <si>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</si>
  <si>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</si>
  <si>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</si>
  <si>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</si>
  <si>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</si>
  <si>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</si>
  <si>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</si>
  <si>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</si>
  <si>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</si>
  <si>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</si>
  <si>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</si>
  <si>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</si>
  <si>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</si>
  <si>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</si>
  <si>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 xml:space="preserve">A custear com Recursos do Fundo de Apoio (R$) </t>
  </si>
  <si>
    <t>3. DADOS ORÇAMENTÁRIOS</t>
  </si>
  <si>
    <t>1.3 - Tipo (Projeto ou Atividade):</t>
  </si>
  <si>
    <t>1.4 - Nome (Denominação do Projeto ou Atividade ):</t>
  </si>
  <si>
    <t>1.6 - Responsável  pelo Projeto ou Atividade:</t>
  </si>
  <si>
    <t>Encargos Diversos</t>
  </si>
  <si>
    <t>LEGENDA: P = PROJETO/ A = ATIVIDADE/ FP = FUNDO DE APOIO</t>
  </si>
  <si>
    <t>4. COMENTÁRIOS</t>
  </si>
  <si>
    <t xml:space="preserve">Fórmula </t>
  </si>
  <si>
    <t xml:space="preserve">Periodicidade </t>
  </si>
  <si>
    <t>B- INDICADORES DE RESULTADO</t>
  </si>
  <si>
    <t>A- INDICADORES INSTITUCIONAIS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</si>
  <si>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</si>
  <si>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</si>
  <si>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</si>
  <si>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 xml:space="preserve">CAU/UF:  </t>
  </si>
  <si>
    <t>Orientação:  Esta planilha está vinculada ao Quadro Geral. Seu preenchimento ocorre de forma automática. Caso seja necessário aumentar o número de colunas, favor atentar na continuidade das fórmulas.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</si>
  <si>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</si>
  <si>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</si>
  <si>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</si>
  <si>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</si>
  <si>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Fundo de Apoio</t>
  </si>
  <si>
    <t>% Utilização do Fundo de Apoio</t>
  </si>
  <si>
    <t xml:space="preserve">Tipo (Projeto ou  Atividade): </t>
  </si>
  <si>
    <t>Objetivo Geral :</t>
  </si>
  <si>
    <t xml:space="preserve">Resultado esperado do Projeto/Atividade: </t>
  </si>
  <si>
    <t>Nº</t>
  </si>
  <si>
    <t>Descrição da Ação</t>
  </si>
  <si>
    <t>Custo da Ação (R$)</t>
  </si>
  <si>
    <t>% Partic.
(G)</t>
  </si>
  <si>
    <t>Metas Físicas</t>
  </si>
  <si>
    <t>Quantificação da meta</t>
  </si>
  <si>
    <t>Descrição da meta</t>
  </si>
  <si>
    <t>Obs.: Os Indicadores devem ser vinculados aos objetivos estratégicos priorizados no Mapa Estratégico do CAU/UF, ou seja, os indicadores dos objetivos estratégicos escolhidos no Mapa Estratégico devem ser priorizados.</t>
  </si>
  <si>
    <t>Corrente</t>
  </si>
  <si>
    <t>número de manifestações técnicas aproveitadas pelo 
MEC
           _________________________   x 100
número de manifestações técnicas apresentadas pelo 
CAU ao MEC</t>
  </si>
  <si>
    <t>Trimestal</t>
  </si>
  <si>
    <t>número de propostas de DCN aprovadas pelo 
CNE
           _________________________   x 100
número de propostas de DCN apresentadas pelo CAU 
ao CNE</t>
  </si>
  <si>
    <t>Comentários:</t>
  </si>
  <si>
    <t>Meta 2018</t>
  </si>
  <si>
    <t>1) Não alterar cores e formatações no modelo.</t>
  </si>
  <si>
    <t>2) Não alterar fórmula.</t>
  </si>
  <si>
    <t>4) Atentar as orientações em amarelo em cada aba da Planilha .</t>
  </si>
  <si>
    <t>5) No preenchimento das células utilizar letras maiúsculas apenas em siglas e no começo da frase.</t>
  </si>
  <si>
    <t>6) Utilizar mesma fonte de texto em todas células (Optamos pela fonte CALIBRI tamanho 12).</t>
  </si>
  <si>
    <t>Obs:  O anexo 1.4  deve ser preenchido para todos os projetos/atividades de 2019, apresentando as ações, quantificação e descrição da meta, resultados por ação e o indicador da ação. 
As informações deve transcritas para Quadro Geral. As células sinalizadas, em cinza, são fórmulas e não devem ser modificadas.</t>
  </si>
  <si>
    <t xml:space="preserve">                               
                                                    Projetos
                                                Estratégicos
   Objetivos
Estratégicos</t>
  </si>
  <si>
    <t>Meta 2019</t>
  </si>
  <si>
    <t>Meta 2019 - Revisada</t>
  </si>
  <si>
    <t>AT/N/R/E/C</t>
  </si>
  <si>
    <t>Reprogramação 2019</t>
  </si>
  <si>
    <t>Execução 
Jan/Mai (B)</t>
  </si>
  <si>
    <t>Projetado 
Jun/Dez (C )</t>
  </si>
  <si>
    <t>Proposta de Reprogramação (D=B+C)</t>
  </si>
  <si>
    <t>Programação 2019
(A)</t>
  </si>
  <si>
    <t>Valores
(E=D-A)</t>
  </si>
  <si>
    <t>%
(F=E/A)</t>
  </si>
  <si>
    <t>Anexo 1.4 - Quadro Descritivo de Ações e Metas do Plano de Ação - Reprogramação 2019</t>
  </si>
  <si>
    <t>7) O valor da Programação 2019 deve ser igual ao valor APROVADO no Plano de Ação 2019 ou da Reprogramação Extraordinária 2019, ou seja, sem transposição.</t>
  </si>
  <si>
    <t>Tipo de despesas</t>
  </si>
  <si>
    <t>Capital</t>
  </si>
  <si>
    <t>8) O valor do executado deverá ser retirado do SISCONT. NET - Relatório "Centro de Custos &gt; RELATÓRIOS &gt; DEMONST. EXEC. ORÇAMENTO POR C. CUSTOS&gt; VALOR LIQUIDADO", na data do corte</t>
  </si>
  <si>
    <t>Orientações para preenchimento do Modelo do Plano de Ação da Reprogramação 2019</t>
  </si>
  <si>
    <t>9) Encaminhar apenas o anexo 1.4 das iniciativas estratégicas que serão reformuladas e/ou novas</t>
  </si>
  <si>
    <t>3) Usar o arquivo da Reprogramação Ordinária 2019 enviado pela Assplan 2019.</t>
  </si>
  <si>
    <t xml:space="preserve"> Índice de municípios que possuem Plano Diretor, em conformidade com os critérios da legislação</t>
  </si>
  <si>
    <t>R</t>
  </si>
  <si>
    <t>Manutenção das Atividades Administrativas</t>
  </si>
  <si>
    <t>Manter em funcionalidade as atividades meio e finalísticas do CAU/AM no intuito de atender com eficácia e efetividade os funcionários, plenário, profissionais e a sociedade em geral.</t>
  </si>
  <si>
    <t>Gerência Técnica</t>
  </si>
  <si>
    <t>Aprimoramento do Processo de Assistência aos Arquitetos e Urbanistas e Sociedade</t>
  </si>
  <si>
    <t>Manter a qualidade do atendimento aos arquitetos e urbanistas e a sociedade</t>
  </si>
  <si>
    <t>Comissão de Organização, Administração, Planejamento e Finanças - COAPF</t>
  </si>
  <si>
    <t>Manutenção das Atividades da Comissão de Organização, Administração, Planejamento e Finanças</t>
  </si>
  <si>
    <t>Aprimorar o acompanhamento da execução e avaliação do planejamento, orçamento e finanças do CAU/AM</t>
  </si>
  <si>
    <t>Acompanhamento, orientação e supervisão das atividades de planejamento, orçamento e finanças do CAU/AM</t>
  </si>
  <si>
    <t>Comissão Especial de Política Profissional, Urbana e Ambiental do CAU/AM - CEPUA</t>
  </si>
  <si>
    <t>Manutenção das Atividades da Comissão Especial de Política Profissional, Urbana e Ambiental do CAU/AM</t>
  </si>
  <si>
    <t>Prestar apoio consultivo e analítico no âmbito da política profissional, urbana e ambiental a fim de encaminhar os resultados alcançados ao plenário para apreciação.</t>
  </si>
  <si>
    <t xml:space="preserve">Comissão de Ética e Disciplina do CAU/AM </t>
  </si>
  <si>
    <t>Manutenção das Atividades da Comissão de Ética e Disciplina do CAU/AM</t>
  </si>
  <si>
    <t>Aprofundar a análise, o estudo e a discussão sobre assuntos relacionados a ética profissional a fim de encaminhar os resultados ao Plenário para apreciação.</t>
  </si>
  <si>
    <t>Dotar a profissão de arquitetura e urbanismo de mecanismos ético-profissionais, que regulem seus direitos, deveres e obrigações com a sociedade em geral.</t>
  </si>
  <si>
    <t xml:space="preserve">Comissão de Ensino, Formação e Exercício Profissional do CAU/AM </t>
  </si>
  <si>
    <t>Manutenção das Atividades da Comissão de Ensino, Formação e Exercício Profissional</t>
  </si>
  <si>
    <t>Promover articulações entre o CAU/AM e as Instituições de Ensino do estado.</t>
  </si>
  <si>
    <t>Alcançar o aprofundamento da realidade do ensino e formação em arquitetura e urbanismo no estado do Amazonas, visando propiciar melhorias e reestruturação da qualidade curricular.</t>
  </si>
  <si>
    <t>Comissão Especial de Política Profissional, Urbana e Ambiental do CAU/AM</t>
  </si>
  <si>
    <t>Promoção de Assistência Técnica em Habitações de Interesse Social – ATHIS</t>
  </si>
  <si>
    <t>Promover ações que estimulem o cumprimento da Lei 11.888/2008</t>
  </si>
  <si>
    <t>Orientar profissionais e empresas de Arquitetura e Urbanismo, entidades do poder público pertinente ao tema sobre o papel de cada parte para o cumprimento da Lei 11.888/2008.</t>
  </si>
  <si>
    <t>Manutenção das Atividades de Fiscalização</t>
  </si>
  <si>
    <t>Manter em funcionalidade as atividades de fiscalização do CAU/AM a fim de promover o exercício ético da Arquitetura e Urbanismo no Amazonas</t>
  </si>
  <si>
    <t xml:space="preserve"> - Aumento do quantitativo de obras fiscalizadas; - Minimização das obras irregulares; </t>
  </si>
  <si>
    <t>Assessoria de Comunicação</t>
  </si>
  <si>
    <t>Promoção da Interação do CAU/AM com a sociedade em geral</t>
  </si>
  <si>
    <t>Desenvolver ações para tornar eficaz a divulgação institucional e a inter-relação com a sociedade em geral</t>
  </si>
  <si>
    <t>Tornar as ações do CAU/AM conhecidas pelas partes interessadas</t>
  </si>
  <si>
    <t>Gerência Administrativa e Financeira</t>
  </si>
  <si>
    <t>Promoção de Capacitação do Corpo Técnico</t>
  </si>
  <si>
    <t>Capacitar o Corpo Técnico do CAU/AM</t>
  </si>
  <si>
    <t>Presidência</t>
  </si>
  <si>
    <t>Manutenção das atividades que envolvem presidência e plenário do CAU/AM</t>
  </si>
  <si>
    <t>Promoção de reuniões plenárias ordinárias e extraordinárias em cumprimento ao Regimento Interno do CAU/AM, bem como a representação institucional no Fórum dos Presidentes e Plenárias Ampliadas</t>
  </si>
  <si>
    <t>Participação nas tomadas de decisões em âmbito local e nacional do CAU</t>
  </si>
  <si>
    <t>Implementar gestão compartilhada dos processos e serviços comuns aos Conselhos.</t>
  </si>
  <si>
    <t>Gestão Compartilhada dos processos e serviços comuns aos Conselhos relacionados à fiscalização.</t>
  </si>
  <si>
    <t>Gestão Compartilhada dos processos e serviços comuns aos Conselhos relacionados ao atendimento.</t>
  </si>
  <si>
    <t>Contribuir ao Fundo de Apoio Financeiro aos CAU/UF a ser utilizado na programação do CAU/BÁSICO</t>
  </si>
  <si>
    <t>Operacionalização dos Caus Básicos</t>
  </si>
  <si>
    <t>Reserva de Contingência</t>
  </si>
  <si>
    <t>Suportar eventuais ações de natureza estratégica e operacional não contempladas no Plano de Ação aprovado</t>
  </si>
  <si>
    <t>AT</t>
  </si>
  <si>
    <t>Promover o apoio às atividades finalísticas do CAU/AM</t>
  </si>
  <si>
    <t>01 - Gerente Adm e Financeiro
01 - Assessor Jurídico;
01 - Assistente Administrativo;
01 - Assistente de TI.</t>
  </si>
  <si>
    <t xml:space="preserve">Dispêndios com Salário, férias, abono pecuniário, encargos sobre a folha, 13º salário e benefícios </t>
  </si>
  <si>
    <t>Cristianne da Silva Macêdo</t>
  </si>
  <si>
    <t>Atividade</t>
  </si>
  <si>
    <t>Cristianne Macêdo</t>
  </si>
  <si>
    <t>Manter em funcionalidade a sede administrativa do CAU/AM</t>
  </si>
  <si>
    <t xml:space="preserve">Realizar pagamentos mensais por 12 meses para  o Fornecimento de Água; Fornecimento de Energia Elétrica; Telefonia Fixa e Internet; Telefonia Móvel </t>
  </si>
  <si>
    <t>Pagamento das despesas de manutenção da sede administrativa do CAU/AM</t>
  </si>
  <si>
    <t>A data de corte das despesas foi 31.05.2019</t>
  </si>
  <si>
    <t>Manter e Contratar os Serviços de Terceiros essenciais para a funcionalidade do CAU/AM</t>
  </si>
  <si>
    <t>Manutenção e contratação dos serviços de terceiro de PF e PJ durante 12 meses ou conforme prazo estipulado em contrato.</t>
  </si>
  <si>
    <t>01 - Serviço de Contabilidade;
01 - Serviços Gerais;
01 - Serviço de Segurança Patrimonial;
01 - Empresa de Intermediação de Estágio;
8 - Publicação no Diário Oficial da União e em jornais de grande circulação;
01 - Serviços de Correios e Telégrafos;
01 - Formulação de PPRA e PCMSO
01 - seguro de bens imóveis
01 - Serviços de Apoio Adm e Operacional (Moto Boy)
01 - Manutenção em Condicionador de Ar
01 - Serviços de Jardinagem
01 - Locação de impressora
01 - Certificação Digital para assinaturas eletrônicas
12 - Despesas Miúdas de Pronto Pagamento
01 - Consultoria para elaboração de plano de cargo e salários</t>
  </si>
  <si>
    <t>Adquirir Materiais de Consumo diversos</t>
  </si>
  <si>
    <t xml:space="preserve"> - Meterial de Expediente;
 - Material de Informática;
 - Material de Limpeza e Higiene
 - Gêneros Alimentação
 - Uniformes, Tecidos e Aviamentos
 - Outros Materiais de Consumo (fornecimento de água)</t>
  </si>
  <si>
    <t>Aquisição de materiais de consumo para a execução das rotinas administrativas durante 12 meses</t>
  </si>
  <si>
    <t>Locação de imóvel para a sede do CAU/AM</t>
  </si>
  <si>
    <t>01- Locação de imóvel</t>
  </si>
  <si>
    <t xml:space="preserve"> Locação de 01 imóvel por 12 meses para a sede do CAU/AM</t>
  </si>
  <si>
    <t xml:space="preserve"> - Impostos e Taxas;
 - Taxas Bancárias;
  - Indenizações, restituições e reposições
 - Despesas Judiciais</t>
  </si>
  <si>
    <t>Dispêndios com diversas  taxas e encargos</t>
  </si>
  <si>
    <t>Elaboração de material gráficos com a identidade visual do CAU</t>
  </si>
  <si>
    <t>300 Pastas personalizadas
1000 Blocos de Anotações
1000 Cartões de visitas</t>
  </si>
  <si>
    <t>Contração empresa para impressão de pastas, blocos e cartões institucionais durante o exercício de 2019</t>
  </si>
  <si>
    <t>Contratação de Estagiário</t>
  </si>
  <si>
    <t>01 - Estagiário</t>
  </si>
  <si>
    <t>Dispêndio com Bolsa estágio + auxílio transporte</t>
  </si>
  <si>
    <t>N</t>
  </si>
  <si>
    <t>Adequação de sede</t>
  </si>
  <si>
    <t>Aquisição de diversos móveis para adequação da atual sede do CAU/AM</t>
  </si>
  <si>
    <t>Diversos mobiliários para a sala de atendimento, sala de reunião, Gerência Técnica, Gerência Adm e Financeira, Presidência, Secretaria, sala de Espaço de Ideia, Auditório,  Sala do servidor e Copa</t>
  </si>
  <si>
    <t>Adequação do setor administrativo</t>
  </si>
  <si>
    <t xml:space="preserve">02 - Desktop;
</t>
  </si>
  <si>
    <t>Aquisição de computadores para a substituição da máquina utilizada no servidor</t>
  </si>
  <si>
    <t>Ednara Kellen de Lima Soares</t>
  </si>
  <si>
    <t>Hugo Serique</t>
  </si>
  <si>
    <t>Suporte às atividades fim do Conselho no exercício de 2019</t>
  </si>
  <si>
    <t>Gabriela Marques</t>
  </si>
  <si>
    <t>Projeto</t>
  </si>
  <si>
    <t xml:space="preserve">Aumento da satisfação no atendimento junto aos arquitetos e urbanistas e sociedade em geral em 80% </t>
  </si>
  <si>
    <t>Promover o atendimento presencial e por via remota dos profissionais e sociedade em geral</t>
  </si>
  <si>
    <t>01 Gerência Técnica
01 Atendimento</t>
  </si>
  <si>
    <t>Dispêndios com salário, férias, abono pecuniário, encargos sobre a folha e 13º salário.</t>
  </si>
  <si>
    <t>Promover a coleta biométrica de profissionais</t>
  </si>
  <si>
    <t>01 Computador
01 Monitor
01 Câmera
01 Leitor Biométrico
01 Captura de Assinatura</t>
  </si>
  <si>
    <t>Aquisição de kit de coleta biométrica</t>
  </si>
  <si>
    <t>Realizar  o atendimento presencial dos profissionais e sociedade em geral.</t>
  </si>
  <si>
    <t>Atendimento de 840/ano sendo, em média, de 3 profissionais/dia (22 dias úteis/mês)</t>
  </si>
  <si>
    <t>Atendimentos presencial - 840/mês</t>
  </si>
  <si>
    <t>Realizar atendimento por via remota dos profissionais e sociedade em geral.</t>
  </si>
  <si>
    <t>Atendimento de 6000/ano via SICCAU, telefone e mídias em geral</t>
  </si>
  <si>
    <t>Atendimentos via e-mail-1.200; mídias sociais - 60, telefone - 1.260</t>
  </si>
  <si>
    <t>Implementar pesquisa de satisfação do atendimento</t>
  </si>
  <si>
    <t>Realização de 12 pesquisas para a mensuração do nível do atendimento do CAU/AM</t>
  </si>
  <si>
    <t>Atingir 80 % de satisfação dos entrevistados</t>
  </si>
  <si>
    <t>Cristiane Sotto Mayor</t>
  </si>
  <si>
    <t xml:space="preserve">Realizar reuniões da comissão </t>
  </si>
  <si>
    <t>Realização de 12 reuniões ordinárias dos seus 03 membros com duração de 2 horas</t>
  </si>
  <si>
    <t>Realização das reuniões ordinárias mensais com 03 membros e duração de 02 horas</t>
  </si>
  <si>
    <t>Participar em reuniões da comissão de Planejamento e Finanças do CAU/BR e/ou da Comissão de Organização e Administração</t>
  </si>
  <si>
    <t>Participação em reunião de planejamento em âmbito nacional com duração de 02 dias (02 Diárias; 01 Auxílio Deslocamento; 01 Passagem Aérea)</t>
  </si>
  <si>
    <t>Participação de 01 representante da COAPF em uma reunião nacional</t>
  </si>
  <si>
    <t>Ivone Rocha de Souza Leite</t>
  </si>
  <si>
    <t>Ter participação na produção das leis que envolvem a política profissional, urbana e ambiental.</t>
  </si>
  <si>
    <t>Realização das reuniões ordinárias mensais para planejamento de ações voltadas a Assistência Têcnica, sobre matéria de caráter legislativo; analisar a participação  do CAU/AM em eventos voltados para as políticas públicas; analisar as ações e normativos, que tratam de questões de política profissional, urbana e ambiental, em conjunto com as comissões competentes</t>
  </si>
  <si>
    <t>Participação de 01 representante da CEPUA em uma reunião nacional</t>
  </si>
  <si>
    <t>Participação em 02 reuniões de políticas públicas em âmbito nacional com duração de 02 dias (02 Diárias; 01 Auxílio Deslocamento; 01 Passagem Aérea)</t>
  </si>
  <si>
    <t>Fabrício Lopes Santos</t>
  </si>
  <si>
    <t>Realizar reuniões da comissão</t>
  </si>
  <si>
    <t>Realização das reuniões ordinárias mensais para instruir, apreciar e deliberar sobre processos de infrações ético-disciplinares; apuração de irregularidades e responsabilidades relacionados aos aspectos de ética e disciplina; análise do Código de Ética e Disciplina do Conselho de Arquitetura e Urbanismo do Brasil para encaminhamento de propostas de aprimoramento ao Federal</t>
  </si>
  <si>
    <t>Participação de 01 representante da CED em uma reunião nacional</t>
  </si>
  <si>
    <t>Publicações Diversas</t>
  </si>
  <si>
    <t>06 Publicações em diário oficial ou em jornais locais</t>
  </si>
  <si>
    <t>Publicações de intimações, advertência pública, cancelamento e suspensão</t>
  </si>
  <si>
    <t>Participação em 02 reuniões de ética em âmbito nacional com duração de 02 dias (02 Diárias; 01 Auxílio Deslocamento; 01 Passagem Aérea)</t>
  </si>
  <si>
    <t>Kleyton Marinho</t>
  </si>
  <si>
    <t>Fabrício Lopes</t>
  </si>
  <si>
    <t>Realização de 12 reuniões ordinárias dos seus 04 membros com duração de 2 horas</t>
  </si>
  <si>
    <t>Realização das reuniões ordinárias mensais para análise de requerimentos de registros temporários de profissionais estrangeiros sem sede no país; requerimentos de registros de profissionais portadores de diplomas de graduação em Arquitetura e Urbanismo;
apuração de irregularidades e responsabilidades relacionados aos aspectos de ensino e formação no âmbito de sua competência; Deliberar sobre requerimentos de Registro de Direito Autoral (RDA) e Análise de processos de fiscalização do exercício profissional;</t>
  </si>
  <si>
    <t>Participação de 01 representante da CEFEP em uma reunião nacional</t>
  </si>
  <si>
    <t>Participação em 03 reuniões de ensino e exercício profissisonal em âmbito nacional com duração de 02 dias (02 Diárias; 01 Auxílio Deslocamento; 01 Passagem Aérea)</t>
  </si>
  <si>
    <t>Articulação política nos municípios do interior do estado do Amazoans</t>
  </si>
  <si>
    <t>Realizar 2 reunões em 02 municípios para as articulações políticas</t>
  </si>
  <si>
    <t>Participação de 01 representante da CEFEP em reuniões no interior do estado do Amazonas</t>
  </si>
  <si>
    <t>Promoção da Assistência Técnica em Habitações de Interesse Social - ATHIS no estado do Amazonas</t>
  </si>
  <si>
    <t>Lançar edital de apoio institucional de projetos voltados para a aproximação da Arquitetura e Urbanismo da
população de baixa renda, com a previsão de recebimento de 10 projetos.</t>
  </si>
  <si>
    <t>Fomentar o acesso da sociedade, principalmente de baixa renda à Arquitetura e Urbanismo</t>
  </si>
  <si>
    <t>Ivone Leite</t>
  </si>
  <si>
    <t>Viabilizar as ações de fiscalização e acompanhamento das denúncias de fiscalização no estado do Amazonas</t>
  </si>
  <si>
    <t>02 Analistas de Fiscalização</t>
  </si>
  <si>
    <t>Fiscalizar os Arquitetos e Urbanistas e Empresas que prestam serviços de Arquitetura</t>
  </si>
  <si>
    <t>Realização de 12 Fiscalizações por mês no perímetro urbano de Manaus, totalizando no ano 144 fiscalizações in locu</t>
  </si>
  <si>
    <t xml:space="preserve">Realizar em média 6 ações preventivas e 06 apurações de denúncias recebidas por SICCAU e por aplicativo de mensagem.
 </t>
  </si>
  <si>
    <t>Concientizar os Arquitetos e Urbanistas, Empresas e sociedade sobre a importância do exercício legal da profissão</t>
  </si>
  <si>
    <r>
      <t xml:space="preserve">Participação em 4 eventos/feiras, </t>
    </r>
    <r>
      <rPr>
        <sz val="20"/>
        <rFont val="Calibri"/>
        <family val="2"/>
        <scheme val="minor"/>
      </rPr>
      <t>voltadas para a Arquitetura e Urbanismo a fim de disserminar as informações da atuação da fiscalização</t>
    </r>
  </si>
  <si>
    <t xml:space="preserve"> Locação de espaço em eventos/feiras voltadas para a Arquitetura e Urbanismo
</t>
  </si>
  <si>
    <t>Adequação do setor de fiscalização</t>
  </si>
  <si>
    <t>Aquisição de equipamento de processamento de dados e de material de informática</t>
  </si>
  <si>
    <t>02 Nobreak
02 Computadores
02 Telefones sem fio
02 Mouse</t>
  </si>
  <si>
    <t>Viagens de Fiscalização no interior do estado do Amazonas</t>
  </si>
  <si>
    <t>Realizar sete viagens em sete municípios do estado do Amazonas para a realização de fiscalização no perímetro urbano, orientação junto a prefeitura e órgão públicos e apuração de denúncias;</t>
  </si>
  <si>
    <t>Realização de sete fiscalizações nos municípíos com maior quantitativo de RRTs emitidos, orientar a prefeitura e principais órgão públicos e apurar denúncias (Estimativa de 04 Dárias para cada viagem, totalizando 28 diárias;
Estimativa de sete passagens aéreas e/ou barco)</t>
  </si>
  <si>
    <t>01 – Estagiário</t>
  </si>
  <si>
    <t>Bolsa + auxílio transporte de estagiário</t>
  </si>
  <si>
    <t>Serviços Gráficos</t>
  </si>
  <si>
    <t>Confecção de folders institucionais (arte e impressão)</t>
  </si>
  <si>
    <t>200 Adesivos "obra fiscalizada"
50 Folders de acessibilidade
100 Folders para eventos
1.000 Impressões de diversos folders</t>
  </si>
  <si>
    <t>E</t>
  </si>
  <si>
    <t>Aquisição de 01 painel pantográfico</t>
  </si>
  <si>
    <t>Divulgar as ações de fiscalização em eventos diversos</t>
  </si>
  <si>
    <t>Painel pantográfico medindo 3,44x2,30m com estrutura em alumínio, lâminas em PVC de 0,76mm de espessura, mídia em adesivo fosco com case ou carrinho para transporte. Incluindo a elaboração da arte da mídia</t>
  </si>
  <si>
    <t>Encargos diversos</t>
  </si>
  <si>
    <t>Realizar pagamento de encargos diversos referente a processos de fiscalização</t>
  </si>
  <si>
    <t>Pagamento de taxas diversas</t>
  </si>
  <si>
    <t>-</t>
  </si>
  <si>
    <t>Kátia Pereira</t>
  </si>
  <si>
    <t xml:space="preserve">Promover o apoio às atividadesa de  divulgação das ações do CAU/AM aos profissionais e sociedade em geral com apoio </t>
  </si>
  <si>
    <t>01 Assessor da Comunicação</t>
  </si>
  <si>
    <t>Promover Seminário voltado à Sociedade em geral e Profissionais de Arquitetura e Urbanismo</t>
  </si>
  <si>
    <t>Contratação de empresa especializada em confecção de serviços gráficos</t>
  </si>
  <si>
    <t xml:space="preserve">Confecção de diversos materiais gráficos para distribuição </t>
  </si>
  <si>
    <t>Confecção de 15O flyer dupla face grande; 150 flyer dupla face pequeno; 150 flyer tipo pôster; 6 banners; 2 mega banner; 500 folders- cartilha</t>
  </si>
  <si>
    <r>
      <rPr>
        <sz val="20"/>
        <rFont val="Calibri"/>
        <family val="2"/>
        <scheme val="minor"/>
      </rPr>
      <t>Dar continuidade na Camp</t>
    </r>
    <r>
      <rPr>
        <sz val="20"/>
        <color theme="1"/>
        <rFont val="Calibri"/>
        <family val="2"/>
        <scheme val="minor"/>
      </rPr>
      <t>anha "Arquitetos do Amanhã"</t>
    </r>
  </si>
  <si>
    <t>Fornecer 150 kits aos recém formados do curso de Arquitetura e Urbanismo no Amazonas</t>
  </si>
  <si>
    <t xml:space="preserve"> Entrega de kits formados por capacetes e folders para entrega so recém formados nas colações de grau. Estimativa de 150 formandos.</t>
  </si>
  <si>
    <t xml:space="preserve">Adequar o setor de Comunicação </t>
  </si>
  <si>
    <t>Aquisição de equipamentos de processamento de dados e mídia</t>
  </si>
  <si>
    <t>Promover dois seminários institucionais voltados à sociedade e arquitetos com a estimativa de 250 pessoas</t>
  </si>
  <si>
    <t>01 Tripé
01 Camêra Fotográfica
01 Microfone</t>
  </si>
  <si>
    <t>Dispêndios com contratação de empresa para organização de eventos e fornecimento de diárias a palestrante</t>
  </si>
  <si>
    <t xml:space="preserve"> -Aprimoramento dos processos e metodologia de gestão; Eficácia no atendimento aos profissionais e sociedade; Corpo Técnico capacitado para dirimir as dúvidas dos profissionais</t>
  </si>
  <si>
    <t>Desenvolver competências do corpo técnico alocados na Fiscalização</t>
  </si>
  <si>
    <t>Participação em um evento nacional voltado para a fiscalização com duração de 02 dias.</t>
  </si>
  <si>
    <t xml:space="preserve"> Participação de 01 representante da fiscalização em uma Seminário nacional promovido pelo CAU/BR ou CAU/Ufs</t>
  </si>
  <si>
    <t>Desenvolver competências do corpo técnico alocados na Gerência Técnica</t>
  </si>
  <si>
    <t>Participação de um representante da gerência técnica em um evento nacional voltado para a área técnica com duração de 02 dias.</t>
  </si>
  <si>
    <t xml:space="preserve"> Participação de 01 representante da gerência técnica em uma Seminário nacional promovido pelo CAU/BR ou CAU/Ufs</t>
  </si>
  <si>
    <t>Desenvolver competências do corpo técnico alocados na Gerência Adm e Financeira</t>
  </si>
  <si>
    <t>Participação de um representante da gerência administrativa e financeira em um evento nacional voltado para área administrativa, financeira e contábil com duração de 02 dias.</t>
  </si>
  <si>
    <t>Desenvolver competências do corpo técnico alocados na Assessoria Jurídica</t>
  </si>
  <si>
    <t>Participação de 01 representante da assessoria jurídica em uma Seminário nacional promovido pelo CAU/BR ou CAU/Ufs</t>
  </si>
  <si>
    <t>Jean Faria dos Santos</t>
  </si>
  <si>
    <t xml:space="preserve">01 Secretária para o assessorarmento da presidência nas reuniões plenárias e sua representação em reuniões institucionais </t>
  </si>
  <si>
    <t>Assessoramento em 12 reuniões plenárias</t>
  </si>
  <si>
    <t>Participação em reuniões plenárias ordinárias e extraordinárias;
Participação em reuniões nacionais (plenária ampliada, fórum dos presidentes etc)</t>
  </si>
  <si>
    <t>12 Reuniões Plenárias ordinárias;
04 Reuniões Plenárias Ampliadas
04 Fórum de Presidentes</t>
  </si>
  <si>
    <t>12 Diárias (evento estimado em 2 dias)
8 Auxílios deslocamento
8 Passagens Aéreas</t>
  </si>
  <si>
    <t>02 - Estagiários</t>
  </si>
  <si>
    <t>Contribuição ao CSC - Fiscalização</t>
  </si>
  <si>
    <t>Centro de Serviços Compartilhados - CSC</t>
  </si>
  <si>
    <t>Aportar recursos ao CSC em cumprimento à Resolução 71 de 23/01/2014</t>
  </si>
  <si>
    <t>Contribuição ao CSC - Atendimento</t>
  </si>
  <si>
    <t>Contribuição no Fundo de Apoio Financeiro aos CAU/UF a ser utilizado na programação do CAU/BÁSICO</t>
  </si>
  <si>
    <t>Repasse financeiro de 2,11% ao CAU/BÁSICO</t>
  </si>
  <si>
    <r>
      <t xml:space="preserve">Repasse financeiro de 2,11% ao </t>
    </r>
    <r>
      <rPr>
        <sz val="20"/>
        <rFont val="Calibri"/>
        <family val="2"/>
        <scheme val="minor"/>
      </rPr>
      <t xml:space="preserve">CAU/BÁSICO FUNDO DE APOIO FINANCEIRO AOS CAU UF </t>
    </r>
  </si>
  <si>
    <t>Efetividade de atividades não contempladas nos planos de ações</t>
  </si>
  <si>
    <t>Suportar eventuais despesas não previstas</t>
  </si>
  <si>
    <t>Reservar 0,9% da receita corrente e repasse do fundo</t>
  </si>
  <si>
    <t>Fabian e André</t>
  </si>
  <si>
    <t>Ednara Kellen</t>
  </si>
  <si>
    <t>Jean Faria</t>
  </si>
  <si>
    <t>Jéssica Hall</t>
  </si>
  <si>
    <t>Cristiannne Macêdo</t>
  </si>
  <si>
    <t>CAU - AM</t>
  </si>
  <si>
    <t>Conselho de Arquitetura e Urbanismo do Estado do Amazonas</t>
  </si>
  <si>
    <t>CNPJ: 14.891.387/0001-28</t>
  </si>
  <si>
    <t>Período: 01/01/2019 a 31/05/2019</t>
  </si>
  <si>
    <t>Demonstrativo de Empenhos e Pagamentos</t>
  </si>
  <si>
    <t>Todos os centros de custos</t>
  </si>
  <si>
    <t>EMPENHOS</t>
  </si>
  <si>
    <t>LIQUIDAÇÕES</t>
  </si>
  <si>
    <t>PAGAMENTOS</t>
  </si>
  <si>
    <t>SALDOS</t>
  </si>
  <si>
    <t>Centro de Custo</t>
  </si>
  <si>
    <t>Orçado</t>
  </si>
  <si>
    <t>Período</t>
  </si>
  <si>
    <t>Exercício</t>
  </si>
  <si>
    <t>Orçamento</t>
  </si>
  <si>
    <t>A Liquidar</t>
  </si>
  <si>
    <t>A Pagar</t>
  </si>
  <si>
    <t xml:space="preserve"> COMISSÕES PERMANENTES</t>
  </si>
  <si>
    <t xml:space="preserve"> COMISSÃO DE ENSINO, FORMAÇÃO E EXERCÍCIO PROFISSIONAL (CEFEP)</t>
  </si>
  <si>
    <t>MANUTENÇÃO DAS ATIVIDADES DA COMISSÃO DE ENSINO, FORMAÇÃO E EXERCÍCIO PROFISSIONAL</t>
  </si>
  <si>
    <t>COMISSÃO DE ÉTICA E DISCIPLINA</t>
  </si>
  <si>
    <t>MANUTENÇÃO DAS ATIVIDADES DA COMISSÃO DE ÉTICA E DISCIPLINA DO CAU/AM</t>
  </si>
  <si>
    <t>COMISSÃO DE ORG., ADM., PLAN. E FINANÇAS (COAPF)</t>
  </si>
  <si>
    <t>MANUTENÇÃO DAS ATIVIDADES DA COMISSÃO DE ORGANIZAÇÃO, ADMIN., PLANEJAMENTO E FINANÇAS</t>
  </si>
  <si>
    <t xml:space="preserve"> COMISSÕES ESPECIAIS</t>
  </si>
  <si>
    <t xml:space="preserve">COMISSÃO DE POLÍTICA PROFISSIONAL, URBANA E AMBIENTAL </t>
  </si>
  <si>
    <t>MANUTENÇÃO DAS ATIVIDADES DA COMISSÃO ESPECIAL DE POLÍTICA PROF., URBANA E AMBIENTAL DO CAU/AM</t>
  </si>
  <si>
    <t>PROMOÇÃO DE ASSISTÊNCIA TÉCNICA EM HABITAÇÕES DE INTERESSE SOCIAL - ATHIS</t>
  </si>
  <si>
    <t xml:space="preserve"> UNIDADES OPERACIONAIS</t>
  </si>
  <si>
    <t xml:space="preserve"> GABINETE DA PRESIDÊNCIA</t>
  </si>
  <si>
    <t>MANUTENÇÃO DAS ATIVIDADES QUE ENVOLVEM PRESIDÊNCIA E PLENÁRIO DO CAU/AM</t>
  </si>
  <si>
    <t xml:space="preserve"> GABINETE DE GERÊNCIA GERAL</t>
  </si>
  <si>
    <t xml:space="preserve"> GERÊNCIA TÉCNICA</t>
  </si>
  <si>
    <t>APRIMORAMENTO DO PROCESSO DE ASSISTÊNCIA AOS ARQUITETOS E URBANISTAS E SOCIEDADE</t>
  </si>
  <si>
    <t>MANUTENÇÃO DAS ATIVIDADES DE FISCALIZAÇÃO</t>
  </si>
  <si>
    <t>CONTRIBUIÇÃO AO FUNDO DE APOIO FINANCEIRO AOS CAU/UF</t>
  </si>
  <si>
    <t>PROMOÇÃO DE INTERAÇÃO DO CAU/AM COM A SOCIEDADE EM GERAL</t>
  </si>
  <si>
    <t xml:space="preserve">PROMOÇÃO DE CAPACITAÇÃO DO CORPO TÉCNICO </t>
  </si>
  <si>
    <t>RESERVA DE CONTINGÊNCIA</t>
  </si>
  <si>
    <t>CONTRIBUIÇÃO ao CSC - FISCALIZAÇÃO</t>
  </si>
  <si>
    <t>CONTRIBUIÇÃO ao CSC - ATENDIMENTO</t>
  </si>
  <si>
    <t>MANUTENÇÃO DAS ATIVIDADES ADMINISTRATIVAS</t>
  </si>
  <si>
    <t>Página:1/1</t>
  </si>
  <si>
    <t>ATIVIDADE</t>
  </si>
  <si>
    <t xml:space="preserve">Contribuir ao Fundo de Apoio Financeiro aos CAU/UF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</si>
</sst>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#,##0.0"/>
    <numFmt numFmtId="167" formatCode="_-&quot;R$&quot;\ * #,##0_-;\-&quot;R$&quot;\ * #,##0_-;_-&quot;R$&quot;\ * &quot;-&quot;??_-;_-@_-"/>
    <numFmt numFmtId="170" formatCode="_-* #,##0_-;\-* #,##0_-;_-* &quot;-&quot;??_-;_-@_-"/>
    <numFmt numFmtId="171" formatCode="_(* #,##0_);_(* \(#,##0\);_(* &quot;-&quot;??_);_(@_)"/>
    <numFmt numFmtId="172" formatCode="_(* #,##0.0_);_(* \(#,##0.0\);_(* &quot;-&quot;??_);_(@_)"/>
    <numFmt numFmtId="176" formatCode="_(* #,##0.000_);_(* \(#,##0.000\);_(* &quot;-&quot;??_);_(@_)"/>
  </numFmts>
  <fonts count="5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sz val="12"/>
      <color theme="1"/>
      <name val="Cambria"/>
      <family val="1"/>
    </font>
    <font>
      <b/>
      <sz val="9"/>
      <color indexed="81"/>
      <name val="Segoe UI"/>
      <family val="2"/>
    </font>
    <font>
      <b/>
      <sz val="14"/>
      <color indexed="81"/>
      <name val="Segoe UI"/>
      <family val="2"/>
    </font>
    <font>
      <sz val="9"/>
      <color indexed="81"/>
      <name val="Segoe UI"/>
      <family val="2"/>
    </font>
    <font>
      <b/>
      <sz val="16"/>
      <color indexed="81"/>
      <name val="Segoe UI"/>
      <family val="2"/>
    </font>
    <font>
      <sz val="20"/>
      <color theme="1" tint="0.499984740745262"/>
      <name val="Calibri"/>
      <family val="2"/>
      <scheme val="minor"/>
    </font>
    <font>
      <b/>
      <sz val="12"/>
      <color indexed="81"/>
      <name val="Segoe UI"/>
      <family val="2"/>
    </font>
    <font>
      <sz val="20"/>
      <name val="Calibri"/>
      <family val="2"/>
      <scheme val="minor"/>
    </font>
    <font>
      <sz val="20"/>
      <color rgb="FF203764"/>
      <name val="Calibri"/>
      <family val="2"/>
      <scheme val="minor"/>
    </font>
    <font>
      <sz val="12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indexed="81"/>
      <name val="Segoe UI"/>
      <family val="2"/>
    </font>
    <font>
      <sz val="18"/>
      <color indexed="81"/>
      <name val="Segoe UI"/>
      <family val="2"/>
    </font>
    <font>
      <sz val="16"/>
      <color indexed="81"/>
      <name val="Segoe UI"/>
      <family val="2"/>
    </font>
    <font>
      <b/>
      <sz val="22"/>
      <color indexed="81"/>
      <name val="Segoe UI"/>
      <family val="2"/>
    </font>
    <font>
      <b/>
      <sz val="18"/>
      <color indexed="81"/>
      <name val="Tahoma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11"/>
      <color rgb="FF000000"/>
      <name val="Calibri"/>
      <family val="2"/>
      <charset val="1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9.75"/>
      <color rgb="FF000000"/>
      <name val="Times New Roman"/>
      <family val="1"/>
    </font>
    <font>
      <sz val="18"/>
      <color rgb="FF434343"/>
      <name val="Tahoma"/>
      <family val="2"/>
    </font>
    <font>
      <sz val="12"/>
      <color rgb="FF434343"/>
      <name val="Tahoma"/>
      <family val="2"/>
    </font>
    <font>
      <sz val="9.75"/>
      <color rgb="FFFFFFFF"/>
      <name val="Times New Roman"/>
      <family val="1"/>
    </font>
    <font>
      <sz val="9.75"/>
      <color rgb="FF000000"/>
      <name val="Tahoma"/>
      <family val="2"/>
    </font>
    <font>
      <sz val="14.75"/>
      <color rgb="FF434343"/>
      <name val="Tahoma"/>
      <family val="2"/>
    </font>
    <font>
      <sz val="11"/>
      <color rgb="FF434343"/>
      <name val="Tahoma"/>
      <family val="2"/>
    </font>
    <font>
      <b/>
      <sz val="9.75"/>
      <color rgb="FFFFFFFF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sz val="8"/>
      <color rgb="FF434343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682B4"/>
      </patternFill>
    </fill>
    <fill>
      <patternFill patternType="solid">
        <fgColor rgb="FFEAEAEA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medium">
        <color theme="0" tint="-0.14993743705557422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/>
      <bottom/>
      <diagonal/>
    </border>
    <border>
      <left/>
      <right style="thin">
        <color rgb="FFE5E5E5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1" fillId="0" borderId="0"/>
    <xf numFmtId="0" fontId="43" fillId="0" borderId="0"/>
  </cellStyleXfs>
  <cellXfs count="2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3" fillId="3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/>
    <xf numFmtId="0" fontId="7" fillId="0" borderId="0" xfId="0" applyFont="1"/>
    <xf numFmtId="0" fontId="7" fillId="0" borderId="0" xfId="0" applyFont="1" applyAlignment="1">
      <alignment horizontal="center"/>
    </xf>
    <xf numFmtId="0" fontId="0" fillId="3" borderId="0" xfId="0" applyFill="1" applyAlignment="1">
      <alignment wrapText="1"/>
    </xf>
    <xf numFmtId="0" fontId="12" fillId="0" borderId="0" xfId="0" applyFont="1" applyAlignment="1">
      <alignment vertic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5" fillId="8" borderId="0" xfId="0" applyFont="1" applyFill="1" applyAlignment="1">
      <alignment vertical="center"/>
    </xf>
    <xf numFmtId="0" fontId="0" fillId="0" borderId="0" xfId="0" applyFont="1"/>
    <xf numFmtId="0" fontId="0" fillId="8" borderId="0" xfId="0" applyFill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vertical="center"/>
    </xf>
    <xf numFmtId="0" fontId="3" fillId="10" borderId="1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0" fontId="5" fillId="3" borderId="7" xfId="0" applyFont="1" applyFill="1" applyBorder="1" applyAlignment="1" applyProtection="1">
      <alignment vertical="center" wrapText="1"/>
      <protection locked="0"/>
    </xf>
    <xf numFmtId="14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7" xfId="0" applyNumberFormat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71" fontId="5" fillId="3" borderId="7" xfId="2" applyNumberFormat="1" applyFont="1" applyFill="1" applyBorder="1" applyAlignment="1" applyProtection="1">
      <alignment vertical="center" wrapText="1"/>
      <protection locked="0"/>
    </xf>
    <xf numFmtId="171" fontId="5" fillId="4" borderId="7" xfId="2" applyNumberFormat="1" applyFont="1" applyFill="1" applyBorder="1" applyAlignment="1">
      <alignment vertical="center" wrapText="1"/>
    </xf>
    <xf numFmtId="171" fontId="13" fillId="7" borderId="7" xfId="2" applyNumberFormat="1" applyFont="1" applyFill="1" applyBorder="1" applyAlignment="1">
      <alignment horizontal="right" wrapText="1"/>
    </xf>
    <xf numFmtId="166" fontId="13" fillId="7" borderId="7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13" fillId="7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3" fillId="7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3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center" vertical="center" textRotation="90" wrapText="1" readingOrder="1"/>
    </xf>
    <xf numFmtId="170" fontId="5" fillId="3" borderId="7" xfId="0" applyNumberFormat="1" applyFont="1" applyFill="1" applyBorder="1" applyAlignment="1" applyProtection="1">
      <alignment vertical="center" wrapText="1"/>
      <protection locked="0"/>
    </xf>
    <xf numFmtId="3" fontId="13" fillId="7" borderId="7" xfId="0" applyNumberFormat="1" applyFont="1" applyFill="1" applyBorder="1" applyAlignment="1">
      <alignment horizontal="right" wrapText="1"/>
    </xf>
    <xf numFmtId="171" fontId="13" fillId="7" borderId="7" xfId="2" applyNumberFormat="1" applyFont="1" applyFill="1" applyBorder="1" applyAlignment="1">
      <alignment horizontal="right" vertical="center" wrapText="1"/>
    </xf>
    <xf numFmtId="166" fontId="13" fillId="7" borderId="7" xfId="0" applyNumberFormat="1" applyFont="1" applyFill="1" applyBorder="1" applyAlignment="1">
      <alignment horizontal="right" vertical="center" wrapText="1"/>
    </xf>
    <xf numFmtId="166" fontId="5" fillId="4" borderId="7" xfId="0" applyNumberFormat="1" applyFont="1" applyFill="1" applyBorder="1" applyAlignment="1" applyProtection="1">
      <alignment vertical="center" wrapText="1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2" xfId="0" applyBorder="1"/>
    <xf numFmtId="0" fontId="0" fillId="0" borderId="13" xfId="0" applyBorder="1"/>
    <xf numFmtId="0" fontId="9" fillId="7" borderId="7" xfId="0" applyFont="1" applyFill="1" applyBorder="1" applyAlignment="1">
      <alignment horizontal="center" vertical="center" wrapText="1" readingOrder="1"/>
    </xf>
    <xf numFmtId="0" fontId="9" fillId="7" borderId="11" xfId="0" applyFont="1" applyFill="1" applyBorder="1" applyAlignment="1">
      <alignment horizontal="left" vertical="top" wrapText="1" indent="4" readingOrder="1"/>
    </xf>
    <xf numFmtId="0" fontId="33" fillId="0" borderId="7" xfId="0" applyFont="1" applyFill="1" applyBorder="1" applyAlignment="1">
      <alignment vertical="center" wrapText="1" readingOrder="1"/>
    </xf>
    <xf numFmtId="0" fontId="16" fillId="6" borderId="8" xfId="0" applyFont="1" applyFill="1" applyBorder="1" applyAlignment="1">
      <alignment horizontal="left" vertical="center" wrapText="1" readingOrder="1"/>
    </xf>
    <xf numFmtId="0" fontId="33" fillId="6" borderId="6" xfId="0" applyFont="1" applyFill="1" applyBorder="1" applyAlignment="1">
      <alignment horizontal="left" vertical="center" readingOrder="1"/>
    </xf>
    <xf numFmtId="0" fontId="33" fillId="6" borderId="10" xfId="0" applyFont="1" applyFill="1" applyBorder="1" applyAlignment="1">
      <alignment horizontal="left" vertical="center" readingOrder="1"/>
    </xf>
    <xf numFmtId="0" fontId="11" fillId="7" borderId="7" xfId="0" applyFont="1" applyFill="1" applyBorder="1" applyAlignment="1">
      <alignment horizontal="center" vertical="center" wrapText="1"/>
    </xf>
    <xf numFmtId="171" fontId="5" fillId="4" borderId="7" xfId="2" applyNumberFormat="1" applyFont="1" applyFill="1" applyBorder="1" applyAlignment="1" applyProtection="1">
      <alignment vertical="center" wrapText="1"/>
      <protection locked="0"/>
    </xf>
    <xf numFmtId="0" fontId="29" fillId="3" borderId="7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horizontal="centerContinuous" vertical="center" wrapText="1"/>
    </xf>
    <xf numFmtId="0" fontId="29" fillId="3" borderId="7" xfId="0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vertical="center" wrapText="1"/>
    </xf>
    <xf numFmtId="0" fontId="29" fillId="3" borderId="29" xfId="0" applyFont="1" applyFill="1" applyBorder="1" applyAlignment="1">
      <alignment horizontal="centerContinuous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Continuous" vertical="center" wrapText="1"/>
    </xf>
    <xf numFmtId="2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3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29" fillId="3" borderId="7" xfId="0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Alignment="1">
      <alignment wrapText="1"/>
    </xf>
    <xf numFmtId="43" fontId="5" fillId="0" borderId="0" xfId="0" applyNumberFormat="1" applyFont="1" applyAlignment="1">
      <alignment wrapText="1"/>
    </xf>
    <xf numFmtId="171" fontId="5" fillId="0" borderId="0" xfId="0" applyNumberFormat="1" applyFont="1" applyAlignment="1">
      <alignment wrapText="1"/>
    </xf>
    <xf numFmtId="0" fontId="13" fillId="7" borderId="0" xfId="0" applyFont="1" applyFill="1" applyBorder="1" applyAlignment="1">
      <alignment horizontal="right" wrapText="1"/>
    </xf>
    <xf numFmtId="171" fontId="13" fillId="7" borderId="0" xfId="2" applyNumberFormat="1" applyFont="1" applyFill="1" applyBorder="1" applyAlignment="1">
      <alignment horizontal="right" wrapText="1"/>
    </xf>
    <xf numFmtId="171" fontId="13" fillId="7" borderId="0" xfId="2" applyNumberFormat="1" applyFont="1" applyFill="1" applyBorder="1" applyAlignment="1">
      <alignment horizontal="right" vertical="center" wrapText="1"/>
    </xf>
    <xf numFmtId="166" fontId="13" fillId="7" borderId="0" xfId="0" applyNumberFormat="1" applyFont="1" applyFill="1" applyBorder="1" applyAlignment="1">
      <alignment horizontal="right" vertical="center" wrapText="1"/>
    </xf>
    <xf numFmtId="3" fontId="13" fillId="7" borderId="0" xfId="0" applyNumberFormat="1" applyFont="1" applyFill="1" applyBorder="1" applyAlignment="1">
      <alignment horizontal="right" wrapText="1"/>
    </xf>
    <xf numFmtId="166" fontId="13" fillId="7" borderId="0" xfId="0" applyNumberFormat="1" applyFont="1" applyFill="1" applyBorder="1" applyAlignment="1">
      <alignment horizontal="right" wrapText="1"/>
    </xf>
    <xf numFmtId="0" fontId="43" fillId="0" borderId="0" xfId="4"/>
    <xf numFmtId="0" fontId="51" fillId="12" borderId="32" xfId="4" applyFont="1" applyFill="1" applyBorder="1" applyAlignment="1">
      <alignment horizontal="left" vertical="center" wrapText="1" shrinkToFit="1"/>
    </xf>
    <xf numFmtId="0" fontId="51" fillId="12" borderId="33" xfId="4" applyFont="1" applyFill="1" applyBorder="1" applyAlignment="1">
      <alignment horizontal="right" vertical="center" wrapText="1" shrinkToFit="1"/>
    </xf>
    <xf numFmtId="0" fontId="51" fillId="12" borderId="33" xfId="4" applyFont="1" applyFill="1" applyBorder="1" applyAlignment="1">
      <alignment horizontal="center" vertical="center" wrapText="1" shrinkToFit="1"/>
    </xf>
    <xf numFmtId="0" fontId="53" fillId="13" borderId="0" xfId="4" applyFont="1" applyFill="1" applyBorder="1" applyAlignment="1">
      <alignment horizontal="left" vertical="top" wrapText="1" shrinkToFit="1"/>
    </xf>
    <xf numFmtId="4" fontId="53" fillId="13" borderId="0" xfId="4" applyNumberFormat="1" applyFont="1" applyFill="1" applyBorder="1" applyAlignment="1">
      <alignment horizontal="right" vertical="center" wrapText="1" shrinkToFit="1"/>
    </xf>
    <xf numFmtId="0" fontId="53" fillId="0" borderId="0" xfId="4" applyFont="1" applyFill="1" applyBorder="1" applyAlignment="1">
      <alignment horizontal="left" vertical="top" wrapText="1" shrinkToFit="1"/>
    </xf>
    <xf numFmtId="4" fontId="53" fillId="0" borderId="0" xfId="4" applyNumberFormat="1" applyFont="1" applyFill="1" applyBorder="1" applyAlignment="1">
      <alignment horizontal="right" vertical="center" wrapText="1" shrinkToFit="1"/>
    </xf>
    <xf numFmtId="3" fontId="43" fillId="0" borderId="0" xfId="4" applyNumberFormat="1"/>
    <xf numFmtId="1" fontId="43" fillId="11" borderId="0" xfId="4" applyNumberFormat="1" applyFill="1"/>
    <xf numFmtId="171" fontId="13" fillId="9" borderId="0" xfId="2" applyNumberFormat="1" applyFont="1" applyFill="1" applyBorder="1" applyAlignment="1">
      <alignment horizontal="right" wrapText="1"/>
    </xf>
    <xf numFmtId="164" fontId="13" fillId="9" borderId="0" xfId="2" applyNumberFormat="1" applyFont="1" applyFill="1" applyBorder="1" applyAlignment="1">
      <alignment horizontal="right" wrapText="1"/>
    </xf>
    <xf numFmtId="164" fontId="13" fillId="7" borderId="0" xfId="2" applyNumberFormat="1" applyFont="1" applyFill="1" applyBorder="1" applyAlignment="1">
      <alignment horizontal="right" wrapText="1"/>
    </xf>
    <xf numFmtId="170" fontId="5" fillId="14" borderId="7" xfId="0" applyNumberFormat="1" applyFont="1" applyFill="1" applyBorder="1" applyAlignment="1" applyProtection="1">
      <alignment vertical="center" wrapText="1"/>
      <protection locked="0"/>
    </xf>
    <xf numFmtId="164" fontId="5" fillId="4" borderId="7" xfId="2" applyNumberFormat="1" applyFont="1" applyFill="1" applyBorder="1" applyAlignment="1" applyProtection="1">
      <alignment vertical="center" wrapText="1"/>
      <protection locked="0"/>
    </xf>
    <xf numFmtId="176" fontId="5" fillId="4" borderId="7" xfId="2" applyNumberFormat="1" applyFont="1" applyFill="1" applyBorder="1" applyAlignment="1" applyProtection="1">
      <alignment vertical="center" wrapText="1"/>
      <protection locked="0"/>
    </xf>
    <xf numFmtId="0" fontId="32" fillId="0" borderId="14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wrapText="1"/>
    </xf>
    <xf numFmtId="0" fontId="32" fillId="0" borderId="15" xfId="0" applyFont="1" applyBorder="1" applyAlignment="1">
      <alignment horizontal="left" wrapText="1"/>
    </xf>
    <xf numFmtId="0" fontId="32" fillId="0" borderId="16" xfId="0" applyFont="1" applyBorder="1" applyAlignment="1">
      <alignment horizontal="left" wrapText="1"/>
    </xf>
    <xf numFmtId="0" fontId="32" fillId="8" borderId="12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0" fontId="32" fillId="8" borderId="13" xfId="0" applyFont="1" applyFill="1" applyBorder="1" applyAlignment="1">
      <alignment horizontal="center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/>
    </xf>
    <xf numFmtId="0" fontId="15" fillId="8" borderId="27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21" fillId="8" borderId="20" xfId="0" applyFont="1" applyFill="1" applyBorder="1" applyAlignment="1">
      <alignment horizontal="left" vertical="center" wrapText="1"/>
    </xf>
    <xf numFmtId="0" fontId="21" fillId="8" borderId="21" xfId="0" applyFont="1" applyFill="1" applyBorder="1" applyAlignment="1">
      <alignment horizontal="left" vertical="center" wrapText="1"/>
    </xf>
    <xf numFmtId="0" fontId="21" fillId="8" borderId="22" xfId="0" applyFont="1" applyFill="1" applyBorder="1" applyAlignment="1">
      <alignment horizontal="left" vertical="center" wrapText="1"/>
    </xf>
    <xf numFmtId="0" fontId="49" fillId="0" borderId="0" xfId="4" applyFont="1" applyFill="1" applyBorder="1" applyAlignment="1">
      <alignment horizontal="center" vertical="top" wrapText="1" shrinkToFit="1"/>
    </xf>
    <xf numFmtId="0" fontId="50" fillId="0" borderId="0" xfId="4" applyFont="1" applyFill="1" applyBorder="1" applyAlignment="1">
      <alignment horizontal="center" vertical="top" wrapText="1" shrinkToFit="1"/>
    </xf>
    <xf numFmtId="0" fontId="51" fillId="12" borderId="30" xfId="4" applyFont="1" applyFill="1" applyBorder="1" applyAlignment="1">
      <alignment horizontal="left" vertical="top" wrapText="1" shrinkToFit="1"/>
    </xf>
    <xf numFmtId="0" fontId="51" fillId="12" borderId="31" xfId="4" applyFont="1" applyFill="1" applyBorder="1" applyAlignment="1">
      <alignment horizontal="center" vertical="center" wrapText="1" shrinkToFit="1"/>
    </xf>
    <xf numFmtId="0" fontId="44" fillId="0" borderId="0" xfId="4" applyFont="1" applyFill="1" applyBorder="1" applyAlignment="1">
      <alignment horizontal="center" vertical="center" wrapText="1" shrinkToFit="1"/>
    </xf>
    <xf numFmtId="0" fontId="45" fillId="0" borderId="0" xfId="4" applyFont="1" applyFill="1" applyBorder="1" applyAlignment="1">
      <alignment horizontal="left" vertical="top" wrapText="1" shrinkToFit="1"/>
    </xf>
    <xf numFmtId="0" fontId="46" fillId="0" borderId="0" xfId="4" applyFont="1" applyFill="1" applyBorder="1" applyAlignment="1">
      <alignment horizontal="left" vertical="top" wrapText="1" shrinkToFit="1"/>
    </xf>
    <xf numFmtId="0" fontId="47" fillId="12" borderId="0" xfId="4" applyFont="1" applyFill="1" applyBorder="1" applyAlignment="1">
      <alignment horizontal="left" vertical="top" wrapText="1" shrinkToFit="1"/>
    </xf>
    <xf numFmtId="0" fontId="48" fillId="0" borderId="0" xfId="4" applyFont="1" applyFill="1" applyBorder="1" applyAlignment="1">
      <alignment horizontal="right" vertical="top" wrapText="1" shrinkToFit="1"/>
    </xf>
    <xf numFmtId="49" fontId="52" fillId="0" borderId="0" xfId="4" applyNumberFormat="1" applyFont="1" applyFill="1" applyBorder="1" applyAlignment="1">
      <alignment horizontal="left" vertical="center" wrapText="1" shrinkToFit="1"/>
    </xf>
    <xf numFmtId="4" fontId="53" fillId="0" borderId="0" xfId="4" applyNumberFormat="1" applyFont="1" applyFill="1" applyBorder="1" applyAlignment="1">
      <alignment horizontal="right" vertical="center" wrapText="1" shrinkToFit="1"/>
    </xf>
    <xf numFmtId="49" fontId="54" fillId="13" borderId="0" xfId="4" applyNumberFormat="1" applyFont="1" applyFill="1" applyBorder="1" applyAlignment="1">
      <alignment horizontal="left" vertical="center" wrapText="1" shrinkToFit="1"/>
    </xf>
    <xf numFmtId="4" fontId="53" fillId="13" borderId="0" xfId="4" applyNumberFormat="1" applyFont="1" applyFill="1" applyBorder="1" applyAlignment="1">
      <alignment horizontal="right" vertical="center" wrapText="1" shrinkToFit="1"/>
    </xf>
    <xf numFmtId="0" fontId="51" fillId="12" borderId="33" xfId="4" applyFont="1" applyFill="1" applyBorder="1" applyAlignment="1">
      <alignment horizontal="center" vertical="center" wrapText="1" shrinkToFit="1"/>
    </xf>
    <xf numFmtId="49" fontId="52" fillId="13" borderId="0" xfId="4" applyNumberFormat="1" applyFont="1" applyFill="1" applyBorder="1" applyAlignment="1">
      <alignment horizontal="left" vertical="center" wrapText="1" shrinkToFit="1"/>
    </xf>
    <xf numFmtId="49" fontId="54" fillId="0" borderId="0" xfId="4" applyNumberFormat="1" applyFont="1" applyFill="1" applyBorder="1" applyAlignment="1">
      <alignment horizontal="left" vertical="center" wrapText="1" shrinkToFit="1"/>
    </xf>
    <xf numFmtId="49" fontId="54" fillId="0" borderId="0" xfId="4" applyNumberFormat="1" applyFont="1" applyFill="1" applyBorder="1" applyAlignment="1">
      <alignment horizontal="right" vertical="top" wrapText="1" shrinkToFi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6" fillId="8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11" fillId="7" borderId="7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166" fontId="11" fillId="7" borderId="8" xfId="0" applyNumberFormat="1" applyFont="1" applyFill="1" applyBorder="1" applyAlignment="1">
      <alignment horizontal="center" vertical="center" wrapText="1"/>
    </xf>
    <xf numFmtId="166" fontId="11" fillId="7" borderId="6" xfId="0" applyNumberFormat="1" applyFont="1" applyFill="1" applyBorder="1" applyAlignment="1">
      <alignment horizontal="center" vertical="center" wrapText="1"/>
    </xf>
    <xf numFmtId="166" fontId="11" fillId="7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 applyProtection="1">
      <alignment horizontal="left" vertical="center"/>
      <protection locked="0"/>
    </xf>
    <xf numFmtId="0" fontId="10" fillId="8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11" fillId="7" borderId="18" xfId="0" applyFont="1" applyFill="1" applyBorder="1" applyAlignment="1">
      <alignment horizontal="center" vertical="center" wrapText="1"/>
    </xf>
    <xf numFmtId="166" fontId="11" fillId="7" borderId="7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right" wrapText="1"/>
    </xf>
    <xf numFmtId="0" fontId="13" fillId="7" borderId="18" xfId="0" applyFont="1" applyFill="1" applyBorder="1" applyAlignment="1">
      <alignment horizontal="right" wrapText="1"/>
    </xf>
    <xf numFmtId="0" fontId="13" fillId="7" borderId="9" xfId="0" applyFont="1" applyFill="1" applyBorder="1" applyAlignment="1">
      <alignment horizontal="right" wrapText="1"/>
    </xf>
    <xf numFmtId="0" fontId="27" fillId="0" borderId="0" xfId="0" applyFont="1" applyBorder="1" applyAlignment="1">
      <alignment horizontal="center"/>
    </xf>
    <xf numFmtId="0" fontId="11" fillId="7" borderId="19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 applyProtection="1">
      <alignment horizontal="left" wrapText="1"/>
      <protection locked="0"/>
    </xf>
    <xf numFmtId="0" fontId="5" fillId="3" borderId="18" xfId="0" applyFont="1" applyFill="1" applyBorder="1" applyAlignment="1" applyProtection="1">
      <alignment horizontal="left" wrapText="1"/>
      <protection locked="0"/>
    </xf>
    <xf numFmtId="0" fontId="5" fillId="3" borderId="9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66" fontId="5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72" fontId="13" fillId="7" borderId="7" xfId="2" applyNumberFormat="1" applyFont="1" applyFill="1" applyBorder="1" applyAlignment="1">
      <alignment horizontal="right" wrapText="1"/>
    </xf>
  </cellXfs>
  <cellStyles count="5">
    <cellStyle name="Moeda" xfId="1" builtinId="4"/>
    <cellStyle name="Normal" xfId="0" builtinId="0"/>
    <cellStyle name="Normal 2" xfId="3"/>
    <cellStyle name="Normal 3" xfId="4"/>
    <cellStyle name="Vírgula" xfId="2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FF"/>
      <color rgb="FF008080"/>
      <color rgb="FF009999"/>
      <color rgb="FFF2F2F2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</xdr:row>
      <xdr:rowOff>19050</xdr:rowOff>
    </xdr:from>
    <xdr:to>
      <xdr:col>8</xdr:col>
      <xdr:colOff>571501</xdr:colOff>
      <xdr:row>2</xdr:row>
      <xdr:rowOff>533400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6757" r="17885" b="-6757"/>
        <a:stretch/>
      </xdr:blipFill>
      <xdr:spPr bwMode="auto">
        <a:xfrm>
          <a:off x="304801" y="219075"/>
          <a:ext cx="5086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640774</xdr:colOff>
      <xdr:row>4</xdr:row>
      <xdr:rowOff>133350</xdr:rowOff>
    </xdr:to>
    <xdr:pic>
      <xdr:nvPicPr>
        <xdr:cNvPr id="2049" name="Imagem 2" descr="CAU-BR-timbrado2015-edit-13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7933" cy="88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1368984</xdr:colOff>
      <xdr:row>0</xdr:row>
      <xdr:rowOff>2228850</xdr:rowOff>
    </xdr:to>
    <xdr:pic>
      <xdr:nvPicPr>
        <xdr:cNvPr id="3" name="Imagem 2" descr="CAU-BR-timbrado2015-edit-1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5675534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0325100" cy="6667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171575"/>
          <a:ext cx="10325100" cy="66675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0</xdr:row>
      <xdr:rowOff>0</xdr:rowOff>
    </xdr:from>
    <xdr:ext cx="1666875" cy="1066800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057650" y="0"/>
          <a:ext cx="1666875" cy="10668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>
          <a:extLst>
            <a:ext uri="{FF2B5EF4-FFF2-40B4-BE49-F238E27FC236}">
              <a16:creationId xmlns="" xmlns:a16="http://schemas.microsoft.com/office/drawing/2014/main" id="{00000000-0008-0000-0A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89297" y="486172"/>
          <a:ext cx="10715625" cy="6372622"/>
          <a:chOff x="0" y="1440"/>
          <a:chExt cx="12240" cy="12959"/>
        </a:xfrm>
      </xdr:grpSpPr>
      <xdr:grpSp>
        <xdr:nvGrpSpPr>
          <xdr:cNvPr id="3" name="Group 4">
            <a:extLst>
              <a:ext uri="{FF2B5EF4-FFF2-40B4-BE49-F238E27FC236}">
                <a16:creationId xmlns="" xmlns:a16="http://schemas.microsoft.com/office/drawing/2014/main" id="{00000000-0008-0000-0B00-000003000000}"/>
              </a:ext>
            </a:extLst>
          </xdr:cNvPr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>
              <a:extLst>
                <a:ext uri="{FF2B5EF4-FFF2-40B4-BE49-F238E27FC236}">
                  <a16:creationId xmlns="" xmlns:a16="http://schemas.microsoft.com/office/drawing/2014/main" id="{00000000-0008-0000-0B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>
                <a:extLst>
                  <a:ext uri="{FF2B5EF4-FFF2-40B4-BE49-F238E27FC236}">
                    <a16:creationId xmlns="" xmlns:a16="http://schemas.microsoft.com/office/drawing/2014/main" id="{00000000-0008-0000-0B00-00000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>
                <a:extLst>
                  <a:ext uri="{FF2B5EF4-FFF2-40B4-BE49-F238E27FC236}">
                    <a16:creationId xmlns="" xmlns:a16="http://schemas.microsoft.com/office/drawing/2014/main" id="{00000000-0008-0000-0B00-00000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>
                <a:extLst>
                  <a:ext uri="{FF2B5EF4-FFF2-40B4-BE49-F238E27FC236}">
                    <a16:creationId xmlns="" xmlns:a16="http://schemas.microsoft.com/office/drawing/2014/main" id="{00000000-0008-0000-0B00-00001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>
              <a:extLst>
                <a:ext uri="{FF2B5EF4-FFF2-40B4-BE49-F238E27FC236}">
                  <a16:creationId xmlns="" xmlns:a16="http://schemas.microsoft.com/office/drawing/2014/main" id="{00000000-0008-0000-0B00-000008000000}"/>
                </a:ext>
              </a:extLst>
            </xdr:cNvPr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>
              <a:extLst>
                <a:ext uri="{FF2B5EF4-FFF2-40B4-BE49-F238E27FC236}">
                  <a16:creationId xmlns="" xmlns:a16="http://schemas.microsoft.com/office/drawing/2014/main" id="{00000000-0008-0000-0B00-000009000000}"/>
                </a:ext>
              </a:extLst>
            </xdr:cNvPr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>
              <a:extLst>
                <a:ext uri="{FF2B5EF4-FFF2-40B4-BE49-F238E27FC236}">
                  <a16:creationId xmlns="" xmlns:a16="http://schemas.microsoft.com/office/drawing/2014/main" id="{00000000-0008-0000-0B00-00000A000000}"/>
                </a:ext>
              </a:extLst>
            </xdr:cNvPr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>
              <a:extLst>
                <a:ext uri="{FF2B5EF4-FFF2-40B4-BE49-F238E27FC236}">
                  <a16:creationId xmlns="" xmlns:a16="http://schemas.microsoft.com/office/drawing/2014/main" id="{00000000-0008-0000-0B00-00000B000000}"/>
                </a:ext>
              </a:extLst>
            </xdr:cNvPr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>
              <a:extLst>
                <a:ext uri="{FF2B5EF4-FFF2-40B4-BE49-F238E27FC236}">
                  <a16:creationId xmlns="" xmlns:a16="http://schemas.microsoft.com/office/drawing/2014/main" id="{00000000-0008-0000-0B00-00000C000000}"/>
                </a:ext>
              </a:extLst>
            </xdr:cNvPr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>
              <a:extLst>
                <a:ext uri="{FF2B5EF4-FFF2-40B4-BE49-F238E27FC236}">
                  <a16:creationId xmlns="" xmlns:a16="http://schemas.microsoft.com/office/drawing/2014/main" id="{00000000-0008-0000-0B00-00000D000000}"/>
                </a:ext>
              </a:extLst>
            </xdr:cNvPr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>
            <a:extLst>
              <a:ext uri="{FF2B5EF4-FFF2-40B4-BE49-F238E27FC236}">
                <a16:creationId xmlns="" xmlns:a16="http://schemas.microsoft.com/office/drawing/2014/main" id="{00000000-0008-0000-0B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>
            <a:extLst>
              <a:ext uri="{FF2B5EF4-FFF2-40B4-BE49-F238E27FC236}">
                <a16:creationId xmlns="" xmlns:a16="http://schemas.microsoft.com/office/drawing/2014/main" id="{00000000-0008-0000-0B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625" y="11432"/>
            <a:ext cx="1372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2019</a:t>
            </a:r>
          </a:p>
        </xdr:txBody>
      </xdr:sp>
      <xdr:sp macro="" textlink="">
        <xdr:nvSpPr>
          <xdr:cNvPr id="6" name="Rectangle 17">
            <a:extLst>
              <a:ext uri="{FF2B5EF4-FFF2-40B4-BE49-F238E27FC236}">
                <a16:creationId xmlns="" xmlns:a16="http://schemas.microsoft.com/office/drawing/2014/main" id="{00000000-0008-0000-0B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2019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397442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11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24984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5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14"/>
  <sheetViews>
    <sheetView showGridLines="0" workbookViewId="0">
      <selection activeCell="K8" sqref="K8"/>
    </sheetView>
  </sheetViews>
  <sheetFormatPr defaultRowHeight="15" x14ac:dyDescent="0.25"/>
  <cols>
    <col min="1" max="1" width="3.7109375" customWidth="1"/>
    <col min="2" max="2" width="9.42578125" customWidth="1"/>
    <col min="7" max="7" width="13.42578125" customWidth="1"/>
  </cols>
  <sheetData>
    <row r="1" spans="2:9" ht="15.75" thickBot="1" x14ac:dyDescent="0.3"/>
    <row r="2" spans="2:9" x14ac:dyDescent="0.25">
      <c r="B2" s="78"/>
      <c r="C2" s="79"/>
      <c r="D2" s="79"/>
      <c r="E2" s="79"/>
      <c r="F2" s="79"/>
      <c r="G2" s="79"/>
      <c r="H2" s="79"/>
      <c r="I2" s="80"/>
    </row>
    <row r="3" spans="2:9" ht="44.25" customHeight="1" x14ac:dyDescent="0.25">
      <c r="B3" s="81"/>
      <c r="C3" s="5"/>
      <c r="D3" s="5"/>
      <c r="E3" s="5"/>
      <c r="F3" s="5"/>
      <c r="G3" s="5"/>
      <c r="H3" s="5"/>
      <c r="I3" s="82"/>
    </row>
    <row r="4" spans="2:9" x14ac:dyDescent="0.25">
      <c r="B4" s="142" t="s">
        <v>121</v>
      </c>
      <c r="C4" s="143"/>
      <c r="D4" s="143"/>
      <c r="E4" s="143"/>
      <c r="F4" s="143"/>
      <c r="G4" s="143"/>
      <c r="H4" s="143"/>
      <c r="I4" s="144"/>
    </row>
    <row r="5" spans="2:9" ht="9" customHeight="1" thickBot="1" x14ac:dyDescent="0.3">
      <c r="B5" s="81"/>
      <c r="C5" s="5"/>
      <c r="D5" s="5"/>
      <c r="E5" s="5"/>
      <c r="F5" s="5"/>
      <c r="G5" s="5"/>
      <c r="H5" s="5"/>
      <c r="I5" s="82"/>
    </row>
    <row r="6" spans="2:9" ht="36.75" customHeight="1" thickBot="1" x14ac:dyDescent="0.3">
      <c r="B6" s="145" t="s">
        <v>99</v>
      </c>
      <c r="C6" s="146"/>
      <c r="D6" s="146"/>
      <c r="E6" s="146"/>
      <c r="F6" s="146"/>
      <c r="G6" s="146"/>
      <c r="H6" s="146"/>
      <c r="I6" s="147"/>
    </row>
    <row r="7" spans="2:9" ht="36.75" customHeight="1" thickBot="1" x14ac:dyDescent="0.3">
      <c r="B7" s="145" t="s">
        <v>100</v>
      </c>
      <c r="C7" s="146"/>
      <c r="D7" s="146"/>
      <c r="E7" s="146"/>
      <c r="F7" s="146"/>
      <c r="G7" s="146"/>
      <c r="H7" s="146"/>
      <c r="I7" s="147"/>
    </row>
    <row r="8" spans="2:9" ht="36.75" customHeight="1" thickBot="1" x14ac:dyDescent="0.3">
      <c r="B8" s="145" t="s">
        <v>123</v>
      </c>
      <c r="C8" s="146"/>
      <c r="D8" s="146"/>
      <c r="E8" s="146"/>
      <c r="F8" s="146"/>
      <c r="G8" s="146"/>
      <c r="H8" s="146"/>
      <c r="I8" s="147"/>
    </row>
    <row r="9" spans="2:9" ht="36.75" customHeight="1" thickBot="1" x14ac:dyDescent="0.3">
      <c r="B9" s="145" t="s">
        <v>101</v>
      </c>
      <c r="C9" s="146"/>
      <c r="D9" s="146"/>
      <c r="E9" s="146"/>
      <c r="F9" s="146"/>
      <c r="G9" s="146"/>
      <c r="H9" s="146"/>
      <c r="I9" s="147"/>
    </row>
    <row r="10" spans="2:9" ht="36.75" customHeight="1" thickBot="1" x14ac:dyDescent="0.3">
      <c r="B10" s="136" t="s">
        <v>102</v>
      </c>
      <c r="C10" s="137"/>
      <c r="D10" s="137"/>
      <c r="E10" s="137"/>
      <c r="F10" s="137"/>
      <c r="G10" s="137"/>
      <c r="H10" s="137"/>
      <c r="I10" s="138"/>
    </row>
    <row r="11" spans="2:9" ht="48" customHeight="1" thickBot="1" x14ac:dyDescent="0.3">
      <c r="B11" s="136" t="s">
        <v>103</v>
      </c>
      <c r="C11" s="137"/>
      <c r="D11" s="137"/>
      <c r="E11" s="137"/>
      <c r="F11" s="137"/>
      <c r="G11" s="137"/>
      <c r="H11" s="137"/>
      <c r="I11" s="138"/>
    </row>
    <row r="12" spans="2:9" ht="48.75" customHeight="1" thickBot="1" x14ac:dyDescent="0.3">
      <c r="B12" s="133" t="s">
        <v>117</v>
      </c>
      <c r="C12" s="134"/>
      <c r="D12" s="134"/>
      <c r="E12" s="134"/>
      <c r="F12" s="134"/>
      <c r="G12" s="134"/>
      <c r="H12" s="134"/>
      <c r="I12" s="135"/>
    </row>
    <row r="13" spans="2:9" ht="46.5" customHeight="1" thickBot="1" x14ac:dyDescent="0.3">
      <c r="B13" s="139" t="s">
        <v>120</v>
      </c>
      <c r="C13" s="140"/>
      <c r="D13" s="140"/>
      <c r="E13" s="140"/>
      <c r="F13" s="140"/>
      <c r="G13" s="140"/>
      <c r="H13" s="140"/>
      <c r="I13" s="141"/>
    </row>
    <row r="14" spans="2:9" ht="45.75" customHeight="1" thickBot="1" x14ac:dyDescent="0.3">
      <c r="B14" s="133" t="s">
        <v>122</v>
      </c>
      <c r="C14" s="134"/>
      <c r="D14" s="134"/>
      <c r="E14" s="134"/>
      <c r="F14" s="134"/>
      <c r="G14" s="134"/>
      <c r="H14" s="134"/>
      <c r="I14" s="135"/>
    </row>
  </sheetData>
  <mergeCells count="10">
    <mergeCell ref="B14:I14"/>
    <mergeCell ref="B11:I11"/>
    <mergeCell ref="B12:I12"/>
    <mergeCell ref="B13:I13"/>
    <mergeCell ref="B4:I4"/>
    <mergeCell ref="B6:I6"/>
    <mergeCell ref="B7:I7"/>
    <mergeCell ref="B8:I8"/>
    <mergeCell ref="B9:I9"/>
    <mergeCell ref="B10:I1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5:AN40"/>
  <sheetViews>
    <sheetView showGridLines="0" view="pageBreakPreview" zoomScale="25" zoomScaleNormal="40" zoomScaleSheetLayoutView="25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5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135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234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136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137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28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235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2" t="s">
        <v>90</v>
      </c>
      <c r="E18" s="102" t="s">
        <v>91</v>
      </c>
      <c r="F18" s="208"/>
      <c r="G18" s="208"/>
      <c r="H18" s="208"/>
      <c r="I18" s="102" t="s">
        <v>110</v>
      </c>
      <c r="J18" s="102" t="s">
        <v>111</v>
      </c>
      <c r="K18" s="102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288.75" x14ac:dyDescent="0.25">
      <c r="A19" s="48">
        <v>1</v>
      </c>
      <c r="B19" s="48" t="s">
        <v>171</v>
      </c>
      <c r="C19" s="42" t="s">
        <v>228</v>
      </c>
      <c r="D19" s="42" t="s">
        <v>229</v>
      </c>
      <c r="E19" s="107" t="s">
        <v>236</v>
      </c>
      <c r="F19" s="43">
        <v>43466</v>
      </c>
      <c r="G19" s="43">
        <v>43830</v>
      </c>
      <c r="H19" s="49"/>
      <c r="I19" s="49"/>
      <c r="J19" s="49"/>
      <c r="K19" s="90">
        <f>I19+J19</f>
        <v>0</v>
      </c>
      <c r="L19" s="50">
        <f>K19-H19</f>
        <v>0</v>
      </c>
      <c r="M19" s="44">
        <f>IFERROR(L19/H19*100,0)</f>
        <v>0</v>
      </c>
      <c r="N19" s="44">
        <f>IFERROR(K19/$K$29*100,0)</f>
        <v>0</v>
      </c>
      <c r="O19" s="44" t="s">
        <v>93</v>
      </c>
      <c r="P19" s="73"/>
      <c r="Q19" s="77">
        <f>IFERROR(P19/K19*100,)</f>
        <v>0</v>
      </c>
      <c r="R19" s="42" t="s">
        <v>259</v>
      </c>
      <c r="AN19" s="2" t="s">
        <v>119</v>
      </c>
    </row>
    <row r="20" spans="1:40" ht="183.75" x14ac:dyDescent="0.25">
      <c r="A20" s="48">
        <v>2</v>
      </c>
      <c r="B20" s="48" t="s">
        <v>125</v>
      </c>
      <c r="C20" s="42" t="s">
        <v>231</v>
      </c>
      <c r="D20" s="107" t="s">
        <v>238</v>
      </c>
      <c r="E20" s="42" t="s">
        <v>237</v>
      </c>
      <c r="F20" s="43">
        <v>43466</v>
      </c>
      <c r="G20" s="43">
        <v>43830</v>
      </c>
      <c r="H20" s="49">
        <v>4722</v>
      </c>
      <c r="I20" s="49">
        <v>3452.53</v>
      </c>
      <c r="J20" s="49">
        <v>5065.47</v>
      </c>
      <c r="K20" s="90">
        <f t="shared" ref="K20:K28" si="0">I20+J20</f>
        <v>8518</v>
      </c>
      <c r="L20" s="50">
        <f t="shared" ref="L20:L30" si="1">K20-H20</f>
        <v>3796</v>
      </c>
      <c r="M20" s="44">
        <f t="shared" ref="M20:M28" si="2">IFERROR(L20/H20*100,0)</f>
        <v>80.389665396018643</v>
      </c>
      <c r="N20" s="44">
        <f t="shared" ref="N20:N28" si="3">IFERROR(K20/$K$29*100,0)</f>
        <v>100</v>
      </c>
      <c r="O20" s="44" t="s">
        <v>93</v>
      </c>
      <c r="P20" s="73"/>
      <c r="Q20" s="77">
        <f t="shared" ref="Q20:Q28" si="4">IFERROR(P20/K20*100,)</f>
        <v>0</v>
      </c>
      <c r="R20" s="42" t="s">
        <v>259</v>
      </c>
    </row>
    <row r="21" spans="1:40" ht="55.5" hidden="1" customHeight="1" x14ac:dyDescent="0.25">
      <c r="A21" s="48">
        <v>3</v>
      </c>
      <c r="B21" s="48"/>
      <c r="C21" s="42"/>
      <c r="D21" s="42"/>
      <c r="E21" s="42"/>
      <c r="F21" s="43"/>
      <c r="G21" s="43"/>
      <c r="H21" s="49"/>
      <c r="I21" s="49"/>
      <c r="J21" s="49"/>
      <c r="K21" s="90">
        <f t="shared" si="0"/>
        <v>0</v>
      </c>
      <c r="L21" s="50">
        <f t="shared" si="1"/>
        <v>0</v>
      </c>
      <c r="M21" s="44">
        <f t="shared" si="2"/>
        <v>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55.5" hidden="1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si="3"/>
        <v>0</v>
      </c>
      <c r="O22" s="44" t="s">
        <v>93</v>
      </c>
      <c r="P22" s="73"/>
      <c r="Q22" s="77">
        <f t="shared" si="4"/>
        <v>0</v>
      </c>
      <c r="R22" s="42"/>
    </row>
    <row r="23" spans="1:40" ht="55.5" hidden="1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3"/>
        <v>0</v>
      </c>
      <c r="O23" s="44" t="s">
        <v>93</v>
      </c>
      <c r="P23" s="73"/>
      <c r="Q23" s="77">
        <f t="shared" si="4"/>
        <v>0</v>
      </c>
      <c r="R23" s="42"/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3"/>
        <v>0</v>
      </c>
      <c r="O24" s="44" t="s">
        <v>93</v>
      </c>
      <c r="P24" s="73"/>
      <c r="Q24" s="77">
        <f t="shared" si="4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3"/>
        <v>0</v>
      </c>
      <c r="O25" s="44" t="s">
        <v>93</v>
      </c>
      <c r="P25" s="73"/>
      <c r="Q25" s="77">
        <f t="shared" si="4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3"/>
        <v>0</v>
      </c>
      <c r="O26" s="44" t="s">
        <v>93</v>
      </c>
      <c r="P26" s="73"/>
      <c r="Q26" s="77">
        <f t="shared" si="4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3"/>
        <v>0</v>
      </c>
      <c r="O27" s="44" t="s">
        <v>93</v>
      </c>
      <c r="P27" s="73"/>
      <c r="Q27" s="77">
        <f t="shared" si="4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3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4722</v>
      </c>
      <c r="I29" s="51">
        <f t="shared" ref="I29:L29" si="5">SUM(I19:I28)</f>
        <v>3452.53</v>
      </c>
      <c r="J29" s="51">
        <f t="shared" si="5"/>
        <v>5065.47</v>
      </c>
      <c r="K29" s="51">
        <f t="shared" si="5"/>
        <v>8518</v>
      </c>
      <c r="L29" s="51">
        <f t="shared" si="5"/>
        <v>3796</v>
      </c>
      <c r="M29" s="76">
        <f>IFERROR(L29/H29*100,0)</f>
        <v>80.389665396018643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2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A12:F12"/>
    <mergeCell ref="G12:R12"/>
    <mergeCell ref="A13:F13"/>
    <mergeCell ref="G13:R13"/>
    <mergeCell ref="A14:F14"/>
    <mergeCell ref="G14:R14"/>
    <mergeCell ref="A15:R15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C38:F38"/>
    <mergeCell ref="C39:F39"/>
    <mergeCell ref="A32:R32"/>
    <mergeCell ref="A33:R33"/>
    <mergeCell ref="A34:R34"/>
    <mergeCell ref="A35:F35"/>
    <mergeCell ref="C36:F36"/>
    <mergeCell ref="C37:F37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3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5:AN40"/>
  <sheetViews>
    <sheetView showGridLines="0" view="pageBreakPreview" zoomScale="25" zoomScaleNormal="40" zoomScaleSheetLayoutView="25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138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239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139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140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35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141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2" t="s">
        <v>90</v>
      </c>
      <c r="E18" s="102" t="s">
        <v>91</v>
      </c>
      <c r="F18" s="208"/>
      <c r="G18" s="208"/>
      <c r="H18" s="208"/>
      <c r="I18" s="102" t="s">
        <v>110</v>
      </c>
      <c r="J18" s="102" t="s">
        <v>111</v>
      </c>
      <c r="K18" s="102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288.75" x14ac:dyDescent="0.25">
      <c r="A19" s="48">
        <v>1</v>
      </c>
      <c r="B19" s="48" t="s">
        <v>171</v>
      </c>
      <c r="C19" s="42" t="s">
        <v>240</v>
      </c>
      <c r="D19" s="107" t="s">
        <v>229</v>
      </c>
      <c r="E19" s="42" t="s">
        <v>241</v>
      </c>
      <c r="F19" s="43">
        <v>43466</v>
      </c>
      <c r="G19" s="43">
        <v>43830</v>
      </c>
      <c r="H19" s="49"/>
      <c r="I19" s="49"/>
      <c r="J19" s="49"/>
      <c r="K19" s="90">
        <f>I19+J19</f>
        <v>0</v>
      </c>
      <c r="L19" s="50">
        <f>K19-H19</f>
        <v>0</v>
      </c>
      <c r="M19" s="44">
        <f>IFERROR(L19/H19*100,0)</f>
        <v>0</v>
      </c>
      <c r="N19" s="44">
        <f>IFERROR(K19/$K$29*100,0)</f>
        <v>0</v>
      </c>
      <c r="O19" s="44" t="s">
        <v>93</v>
      </c>
      <c r="P19" s="73"/>
      <c r="Q19" s="77">
        <f>IFERROR(P19/K19*100,)</f>
        <v>0</v>
      </c>
      <c r="R19" s="42" t="s">
        <v>248</v>
      </c>
      <c r="AN19" s="2" t="s">
        <v>119</v>
      </c>
    </row>
    <row r="20" spans="1:40" ht="183.75" x14ac:dyDescent="0.25">
      <c r="A20" s="48">
        <v>2</v>
      </c>
      <c r="B20" s="48" t="s">
        <v>125</v>
      </c>
      <c r="C20" s="42" t="s">
        <v>231</v>
      </c>
      <c r="D20" s="107" t="s">
        <v>246</v>
      </c>
      <c r="E20" s="42" t="s">
        <v>242</v>
      </c>
      <c r="F20" s="43">
        <v>43466</v>
      </c>
      <c r="G20" s="43">
        <v>43830</v>
      </c>
      <c r="H20" s="49">
        <v>4722</v>
      </c>
      <c r="I20" s="49">
        <f>2620.87</f>
        <v>2620.87</v>
      </c>
      <c r="J20" s="49">
        <v>5897.13</v>
      </c>
      <c r="K20" s="90">
        <f t="shared" ref="K20:K28" si="0">I20+J20</f>
        <v>8518</v>
      </c>
      <c r="L20" s="50">
        <f t="shared" ref="L20:L30" si="1">K20-H20</f>
        <v>3796</v>
      </c>
      <c r="M20" s="44">
        <f>IFERROR(L20/H20*100,0)</f>
        <v>80.389665396018643</v>
      </c>
      <c r="N20" s="44">
        <f t="shared" ref="N20:N21" si="2">IFERROR(K20/$K$29*100,0)</f>
        <v>68.046013740214093</v>
      </c>
      <c r="O20" s="44" t="s">
        <v>93</v>
      </c>
      <c r="P20" s="73"/>
      <c r="Q20" s="77">
        <f t="shared" ref="Q20:Q28" si="3">IFERROR(P20/K20*100,)</f>
        <v>0</v>
      </c>
      <c r="R20" s="42" t="s">
        <v>248</v>
      </c>
    </row>
    <row r="21" spans="1:40" ht="78.75" x14ac:dyDescent="0.25">
      <c r="A21" s="48">
        <v>3</v>
      </c>
      <c r="B21" s="48" t="s">
        <v>171</v>
      </c>
      <c r="C21" s="42" t="s">
        <v>243</v>
      </c>
      <c r="D21" s="42" t="s">
        <v>244</v>
      </c>
      <c r="E21" s="42" t="s">
        <v>245</v>
      </c>
      <c r="F21" s="43">
        <v>43466</v>
      </c>
      <c r="G21" s="43">
        <v>43830</v>
      </c>
      <c r="H21" s="49">
        <v>4000</v>
      </c>
      <c r="I21" s="49">
        <v>198.24</v>
      </c>
      <c r="J21" s="49">
        <f>H21-I21</f>
        <v>3801.76</v>
      </c>
      <c r="K21" s="90">
        <f t="shared" si="0"/>
        <v>4000</v>
      </c>
      <c r="L21" s="50">
        <f t="shared" si="1"/>
        <v>0</v>
      </c>
      <c r="M21" s="44">
        <f t="shared" ref="M21:M29" si="4">IFERROR(L21/H21*100,0)</f>
        <v>0</v>
      </c>
      <c r="N21" s="44">
        <f t="shared" si="2"/>
        <v>31.953986259785911</v>
      </c>
      <c r="O21" s="44" t="s">
        <v>93</v>
      </c>
      <c r="P21" s="73"/>
      <c r="Q21" s="77">
        <f t="shared" si="3"/>
        <v>0</v>
      </c>
      <c r="R21" s="42" t="s">
        <v>248</v>
      </c>
    </row>
    <row r="22" spans="1:40" ht="55.5" hidden="1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4"/>
        <v>0</v>
      </c>
      <c r="N22" s="44">
        <f t="shared" ref="N22:N28" si="5">IFERROR(K22/$K$29*100,0)</f>
        <v>0</v>
      </c>
      <c r="O22" s="44" t="s">
        <v>93</v>
      </c>
      <c r="P22" s="73"/>
      <c r="Q22" s="77">
        <f t="shared" si="3"/>
        <v>0</v>
      </c>
      <c r="R22" s="42"/>
    </row>
    <row r="23" spans="1:40" ht="55.5" hidden="1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4"/>
        <v>0</v>
      </c>
      <c r="N23" s="44">
        <f t="shared" si="5"/>
        <v>0</v>
      </c>
      <c r="O23" s="44" t="s">
        <v>93</v>
      </c>
      <c r="P23" s="73"/>
      <c r="Q23" s="77">
        <f t="shared" si="3"/>
        <v>0</v>
      </c>
      <c r="R23" s="42"/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4"/>
        <v>0</v>
      </c>
      <c r="N24" s="44">
        <f t="shared" si="5"/>
        <v>0</v>
      </c>
      <c r="O24" s="44" t="s">
        <v>93</v>
      </c>
      <c r="P24" s="73"/>
      <c r="Q24" s="77">
        <f t="shared" si="3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4"/>
        <v>0</v>
      </c>
      <c r="N25" s="44">
        <f t="shared" si="5"/>
        <v>0</v>
      </c>
      <c r="O25" s="44" t="s">
        <v>93</v>
      </c>
      <c r="P25" s="73"/>
      <c r="Q25" s="77">
        <f t="shared" si="3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4"/>
        <v>0</v>
      </c>
      <c r="N26" s="44">
        <f t="shared" si="5"/>
        <v>0</v>
      </c>
      <c r="O26" s="44" t="s">
        <v>93</v>
      </c>
      <c r="P26" s="73"/>
      <c r="Q26" s="77">
        <f t="shared" si="3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4"/>
        <v>0</v>
      </c>
      <c r="N27" s="44">
        <f t="shared" si="5"/>
        <v>0</v>
      </c>
      <c r="O27" s="44" t="s">
        <v>93</v>
      </c>
      <c r="P27" s="73"/>
      <c r="Q27" s="77">
        <f t="shared" si="3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4"/>
        <v>0</v>
      </c>
      <c r="N28" s="44">
        <f t="shared" si="5"/>
        <v>0</v>
      </c>
      <c r="O28" s="44" t="s">
        <v>93</v>
      </c>
      <c r="P28" s="73"/>
      <c r="Q28" s="77">
        <f t="shared" si="3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8722</v>
      </c>
      <c r="I29" s="51">
        <f t="shared" ref="I29:L29" si="6">SUM(I19:I28)</f>
        <v>2819.1099999999997</v>
      </c>
      <c r="J29" s="51">
        <f t="shared" si="6"/>
        <v>9698.89</v>
      </c>
      <c r="K29" s="51">
        <f t="shared" si="6"/>
        <v>12518</v>
      </c>
      <c r="L29" s="51">
        <f t="shared" si="6"/>
        <v>3796</v>
      </c>
      <c r="M29" s="44">
        <f t="shared" si="4"/>
        <v>43.522127952304515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2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A12:F12"/>
    <mergeCell ref="G12:R12"/>
    <mergeCell ref="A13:F13"/>
    <mergeCell ref="G13:R13"/>
    <mergeCell ref="A14:F14"/>
    <mergeCell ref="G14:R14"/>
    <mergeCell ref="A15:R15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C38:F38"/>
    <mergeCell ref="C39:F39"/>
    <mergeCell ref="A32:R32"/>
    <mergeCell ref="A33:R33"/>
    <mergeCell ref="A34:R34"/>
    <mergeCell ref="A35:F35"/>
    <mergeCell ref="C36:F36"/>
    <mergeCell ref="C37:F37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3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5:AN41"/>
  <sheetViews>
    <sheetView showGridLines="0" view="pageBreakPreview" zoomScale="25" zoomScaleNormal="40" zoomScaleSheetLayoutView="25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73.8554687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142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247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143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144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38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145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2" t="s">
        <v>90</v>
      </c>
      <c r="E18" s="102" t="s">
        <v>91</v>
      </c>
      <c r="F18" s="208"/>
      <c r="G18" s="208"/>
      <c r="H18" s="208"/>
      <c r="I18" s="102" t="s">
        <v>110</v>
      </c>
      <c r="J18" s="102" t="s">
        <v>111</v>
      </c>
      <c r="K18" s="102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367.5" x14ac:dyDescent="0.25">
      <c r="A19" s="48">
        <v>1</v>
      </c>
      <c r="B19" s="48"/>
      <c r="C19" s="42" t="s">
        <v>228</v>
      </c>
      <c r="D19" s="107" t="s">
        <v>249</v>
      </c>
      <c r="E19" s="42" t="s">
        <v>250</v>
      </c>
      <c r="F19" s="43">
        <v>43466</v>
      </c>
      <c r="G19" s="43">
        <v>43830</v>
      </c>
      <c r="H19" s="49">
        <v>0</v>
      </c>
      <c r="I19" s="49">
        <v>0</v>
      </c>
      <c r="J19" s="49">
        <v>0</v>
      </c>
      <c r="K19" s="90">
        <f>I19+J19</f>
        <v>0</v>
      </c>
      <c r="L19" s="50">
        <f>K19-H19</f>
        <v>0</v>
      </c>
      <c r="M19" s="44">
        <f>IFERROR(L19/H19*100,0)</f>
        <v>0</v>
      </c>
      <c r="N19" s="44">
        <f>IFERROR(K19/$K$29*100,0)</f>
        <v>0</v>
      </c>
      <c r="O19" s="44" t="s">
        <v>93</v>
      </c>
      <c r="P19" s="73"/>
      <c r="Q19" s="77">
        <f>IFERROR(P19/K19*100,)</f>
        <v>0</v>
      </c>
      <c r="R19" s="42" t="s">
        <v>247</v>
      </c>
      <c r="AN19" s="2" t="s">
        <v>119</v>
      </c>
    </row>
    <row r="20" spans="1:40" ht="183.75" x14ac:dyDescent="0.25">
      <c r="A20" s="48">
        <v>2</v>
      </c>
      <c r="B20" s="48"/>
      <c r="C20" s="42" t="s">
        <v>231</v>
      </c>
      <c r="D20" s="107" t="s">
        <v>252</v>
      </c>
      <c r="E20" s="42" t="s">
        <v>251</v>
      </c>
      <c r="F20" s="43">
        <v>43466</v>
      </c>
      <c r="G20" s="43">
        <v>43830</v>
      </c>
      <c r="H20" s="49">
        <v>4722</v>
      </c>
      <c r="I20" s="49">
        <f>1944+2592+2111.09</f>
        <v>6647.09</v>
      </c>
      <c r="J20" s="49">
        <f>678+2200</f>
        <v>2878</v>
      </c>
      <c r="K20" s="90">
        <f t="shared" ref="K20:K28" si="0">I20+J20</f>
        <v>9525.09</v>
      </c>
      <c r="L20" s="50">
        <f t="shared" ref="L20:L29" si="1">K20-H20</f>
        <v>4803.09</v>
      </c>
      <c r="M20" s="44">
        <f t="shared" ref="M20:M29" si="2">IFERROR(L20/H20*100,0)</f>
        <v>101.71728081321474</v>
      </c>
      <c r="N20" s="44">
        <f>IFERROR(K20/$K$29*100,0)</f>
        <v>62.808326623950819</v>
      </c>
      <c r="O20" s="44" t="s">
        <v>93</v>
      </c>
      <c r="P20" s="73"/>
      <c r="Q20" s="77">
        <f t="shared" ref="Q20:Q28" si="3">IFERROR(P20/K20*100,)</f>
        <v>0</v>
      </c>
      <c r="R20" s="42" t="s">
        <v>247</v>
      </c>
    </row>
    <row r="21" spans="1:40" ht="78.75" x14ac:dyDescent="0.25">
      <c r="A21" s="48">
        <v>3</v>
      </c>
      <c r="B21" s="48" t="s">
        <v>199</v>
      </c>
      <c r="C21" s="42" t="s">
        <v>253</v>
      </c>
      <c r="D21" s="42" t="s">
        <v>254</v>
      </c>
      <c r="E21" s="42" t="s">
        <v>255</v>
      </c>
      <c r="F21" s="43">
        <v>43466</v>
      </c>
      <c r="G21" s="43">
        <v>43830</v>
      </c>
      <c r="H21" s="49">
        <v>0</v>
      </c>
      <c r="I21" s="49">
        <f>250+699.24+1296</f>
        <v>2245.2399999999998</v>
      </c>
      <c r="J21" s="49">
        <f>3145+250</f>
        <v>3395</v>
      </c>
      <c r="K21" s="90">
        <f t="shared" si="0"/>
        <v>5640.24</v>
      </c>
      <c r="L21" s="50">
        <f t="shared" si="1"/>
        <v>5640.24</v>
      </c>
      <c r="M21" s="44">
        <f t="shared" si="2"/>
        <v>0</v>
      </c>
      <c r="N21" s="44">
        <f>IFERROR(K21/$K$29*100,0)</f>
        <v>37.191673376049181</v>
      </c>
      <c r="O21" s="44" t="s">
        <v>93</v>
      </c>
      <c r="P21" s="73"/>
      <c r="Q21" s="77">
        <f t="shared" si="3"/>
        <v>0</v>
      </c>
      <c r="R21" s="42" t="s">
        <v>247</v>
      </c>
    </row>
    <row r="22" spans="1:40" ht="55.5" hidden="1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ref="N22:N28" si="4">IFERROR(K22/$K$29*100,0)</f>
        <v>0</v>
      </c>
      <c r="O22" s="44" t="s">
        <v>93</v>
      </c>
      <c r="P22" s="73"/>
      <c r="Q22" s="77">
        <f t="shared" si="3"/>
        <v>0</v>
      </c>
      <c r="R22" s="42"/>
    </row>
    <row r="23" spans="1:40" ht="55.5" hidden="1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4"/>
        <v>0</v>
      </c>
      <c r="O23" s="44" t="s">
        <v>93</v>
      </c>
      <c r="P23" s="73"/>
      <c r="Q23" s="77">
        <f t="shared" si="3"/>
        <v>0</v>
      </c>
      <c r="R23" s="42"/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4"/>
        <v>0</v>
      </c>
      <c r="O24" s="44" t="s">
        <v>93</v>
      </c>
      <c r="P24" s="73"/>
      <c r="Q24" s="77">
        <f t="shared" si="3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4"/>
        <v>0</v>
      </c>
      <c r="O25" s="44" t="s">
        <v>93</v>
      </c>
      <c r="P25" s="73"/>
      <c r="Q25" s="77">
        <f t="shared" si="3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4"/>
        <v>0</v>
      </c>
      <c r="O26" s="44" t="s">
        <v>93</v>
      </c>
      <c r="P26" s="73"/>
      <c r="Q26" s="77">
        <f t="shared" si="3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4"/>
        <v>0</v>
      </c>
      <c r="O27" s="44" t="s">
        <v>93</v>
      </c>
      <c r="P27" s="73"/>
      <c r="Q27" s="77">
        <f t="shared" si="3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4"/>
        <v>0</v>
      </c>
      <c r="O28" s="44" t="s">
        <v>93</v>
      </c>
      <c r="P28" s="73"/>
      <c r="Q28" s="77">
        <f t="shared" si="3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4722</v>
      </c>
      <c r="I29" s="51">
        <f>SUM(I19:I28)</f>
        <v>8892.33</v>
      </c>
      <c r="J29" s="51">
        <f>SUM(J19:J28)</f>
        <v>6273</v>
      </c>
      <c r="K29" s="51">
        <f>SUM(K19:K28)</f>
        <v>15165.33</v>
      </c>
      <c r="L29" s="75">
        <f t="shared" si="1"/>
        <v>10443.33</v>
      </c>
      <c r="M29" s="44">
        <f t="shared" si="2"/>
        <v>221.16327827191867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27"/>
      <c r="K30" s="127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28"/>
      <c r="K31" s="128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  <row r="41" spans="1:18" x14ac:dyDescent="0.4">
      <c r="K41" s="110"/>
    </row>
  </sheetData>
  <sheetProtection formatCells="0" formatRows="0" insertRows="0" deleteRows="0"/>
  <mergeCells count="46"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A12:F12"/>
    <mergeCell ref="G12:R12"/>
    <mergeCell ref="A13:F13"/>
    <mergeCell ref="G13:R13"/>
    <mergeCell ref="A14:F14"/>
    <mergeCell ref="G14:R14"/>
    <mergeCell ref="A15:R15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C38:F38"/>
    <mergeCell ref="C39:F39"/>
    <mergeCell ref="A32:R32"/>
    <mergeCell ref="A33:R33"/>
    <mergeCell ref="A34:R34"/>
    <mergeCell ref="A35:F35"/>
    <mergeCell ref="C36:F36"/>
    <mergeCell ref="C37:F37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3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N40"/>
  <sheetViews>
    <sheetView showGridLines="0" topLeftCell="A18" zoomScale="40" zoomScaleNormal="40" zoomScaleSheetLayoutView="80" workbookViewId="0">
      <selection activeCell="K31" sqref="K31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146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234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210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147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148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36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149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2" t="s">
        <v>90</v>
      </c>
      <c r="E18" s="102" t="s">
        <v>91</v>
      </c>
      <c r="F18" s="208"/>
      <c r="G18" s="208"/>
      <c r="H18" s="208"/>
      <c r="I18" s="102" t="s">
        <v>110</v>
      </c>
      <c r="J18" s="102" t="s">
        <v>111</v>
      </c>
      <c r="K18" s="102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183.75" x14ac:dyDescent="0.25">
      <c r="A19" s="48">
        <v>1</v>
      </c>
      <c r="B19" s="48"/>
      <c r="C19" s="42" t="s">
        <v>256</v>
      </c>
      <c r="D19" s="42" t="s">
        <v>257</v>
      </c>
      <c r="E19" s="107" t="s">
        <v>258</v>
      </c>
      <c r="F19" s="43">
        <v>43466</v>
      </c>
      <c r="G19" s="43">
        <v>43830</v>
      </c>
      <c r="H19" s="49">
        <v>26000</v>
      </c>
      <c r="I19" s="49">
        <v>0</v>
      </c>
      <c r="J19" s="49">
        <v>26000</v>
      </c>
      <c r="K19" s="90">
        <f>I19+J19</f>
        <v>26000</v>
      </c>
      <c r="L19" s="50">
        <f>K19-H19</f>
        <v>0</v>
      </c>
      <c r="M19" s="44">
        <f>IFERROR(L19/H19*100,0)</f>
        <v>0</v>
      </c>
      <c r="N19" s="44">
        <f>IFERROR(K19/$K$29*100,0)</f>
        <v>100</v>
      </c>
      <c r="O19" s="44" t="s">
        <v>93</v>
      </c>
      <c r="P19" s="73"/>
      <c r="Q19" s="77">
        <f>IFERROR(P19/K19*100,)</f>
        <v>0</v>
      </c>
      <c r="R19" s="42" t="s">
        <v>259</v>
      </c>
      <c r="AN19" s="2" t="s">
        <v>119</v>
      </c>
    </row>
    <row r="20" spans="1:40" ht="55.5" customHeight="1" x14ac:dyDescent="0.4">
      <c r="A20" s="48">
        <v>2</v>
      </c>
      <c r="B20" s="48"/>
      <c r="C20" s="42"/>
      <c r="D20" s="42"/>
      <c r="F20" s="43"/>
      <c r="G20" s="43"/>
      <c r="H20" s="49"/>
      <c r="I20" s="49"/>
      <c r="J20" s="49"/>
      <c r="K20" s="90">
        <f t="shared" ref="K20:K28" si="0">I20+J20</f>
        <v>0</v>
      </c>
      <c r="L20" s="50">
        <f t="shared" ref="L20:L30" si="1">K20-H20</f>
        <v>0</v>
      </c>
      <c r="M20" s="44">
        <f t="shared" ref="M20:M28" si="2">IFERROR(L20/H20*100,0)</f>
        <v>0</v>
      </c>
      <c r="N20" s="44">
        <f t="shared" ref="N20:N28" si="3">IFERROR(K20/$K$29*100,0)</f>
        <v>0</v>
      </c>
      <c r="O20" s="44" t="s">
        <v>93</v>
      </c>
      <c r="P20" s="73"/>
      <c r="Q20" s="77">
        <f t="shared" ref="Q20:Q28" si="4">IFERROR(P20/K20*100,)</f>
        <v>0</v>
      </c>
      <c r="R20" s="42"/>
    </row>
    <row r="21" spans="1:40" ht="55.5" customHeight="1" x14ac:dyDescent="0.25">
      <c r="A21" s="48">
        <v>3</v>
      </c>
      <c r="B21" s="48"/>
      <c r="C21" s="42"/>
      <c r="D21" s="42"/>
      <c r="E21" s="42"/>
      <c r="F21" s="43"/>
      <c r="G21" s="43"/>
      <c r="H21" s="49"/>
      <c r="I21" s="49"/>
      <c r="J21" s="49"/>
      <c r="K21" s="90">
        <f t="shared" si="0"/>
        <v>0</v>
      </c>
      <c r="L21" s="50">
        <f t="shared" si="1"/>
        <v>0</v>
      </c>
      <c r="M21" s="44">
        <f t="shared" si="2"/>
        <v>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55.5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si="3"/>
        <v>0</v>
      </c>
      <c r="O22" s="44" t="s">
        <v>93</v>
      </c>
      <c r="P22" s="73"/>
      <c r="Q22" s="77">
        <f t="shared" si="4"/>
        <v>0</v>
      </c>
      <c r="R22" s="42"/>
    </row>
    <row r="23" spans="1:40" ht="55.5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3"/>
        <v>0</v>
      </c>
      <c r="O23" s="44" t="s">
        <v>93</v>
      </c>
      <c r="P23" s="73"/>
      <c r="Q23" s="77">
        <f t="shared" si="4"/>
        <v>0</v>
      </c>
      <c r="R23" s="42"/>
    </row>
    <row r="24" spans="1:40" ht="55.5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3"/>
        <v>0</v>
      </c>
      <c r="O24" s="44" t="s">
        <v>93</v>
      </c>
      <c r="P24" s="73"/>
      <c r="Q24" s="77">
        <f t="shared" si="4"/>
        <v>0</v>
      </c>
      <c r="R24" s="42"/>
    </row>
    <row r="25" spans="1:40" ht="55.5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3"/>
        <v>0</v>
      </c>
      <c r="O25" s="44" t="s">
        <v>93</v>
      </c>
      <c r="P25" s="73"/>
      <c r="Q25" s="77">
        <f t="shared" si="4"/>
        <v>0</v>
      </c>
      <c r="R25" s="42"/>
    </row>
    <row r="26" spans="1:40" ht="55.5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3"/>
        <v>0</v>
      </c>
      <c r="O26" s="44" t="s">
        <v>93</v>
      </c>
      <c r="P26" s="73"/>
      <c r="Q26" s="77">
        <f t="shared" si="4"/>
        <v>0</v>
      </c>
      <c r="R26" s="42"/>
    </row>
    <row r="27" spans="1:40" ht="55.5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3"/>
        <v>0</v>
      </c>
      <c r="O27" s="44" t="s">
        <v>93</v>
      </c>
      <c r="P27" s="73"/>
      <c r="Q27" s="77">
        <f t="shared" si="4"/>
        <v>0</v>
      </c>
      <c r="R27" s="42"/>
    </row>
    <row r="28" spans="1:40" ht="55.5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3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26000</v>
      </c>
      <c r="I29" s="51">
        <f>SUM(I19:I28)</f>
        <v>0</v>
      </c>
      <c r="J29" s="51">
        <f>SUM(J19:J28)</f>
        <v>26000</v>
      </c>
      <c r="K29" s="51">
        <f>SUM(K19:K28)</f>
        <v>26000</v>
      </c>
      <c r="L29" s="75">
        <f t="shared" si="1"/>
        <v>0</v>
      </c>
      <c r="M29" s="76">
        <f>IFERROR(L29/H29*100,0)</f>
        <v>0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 t="e">
        <f>H29=#REF!</f>
        <v>#REF!</v>
      </c>
      <c r="I30" s="112"/>
      <c r="J30" s="112" t="e">
        <f>J29=#REF!</f>
        <v>#REF!</v>
      </c>
      <c r="K30" s="112" t="e">
        <f>K29=#REF!</f>
        <v>#REF!</v>
      </c>
      <c r="L30" s="113" t="e">
        <f t="shared" si="1"/>
        <v>#REF!</v>
      </c>
      <c r="M30" s="114">
        <f>IFERROR(L30/H30*100,0)</f>
        <v>0</v>
      </c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A12:F12"/>
    <mergeCell ref="G12:R12"/>
    <mergeCell ref="A13:F13"/>
    <mergeCell ref="G13:R13"/>
    <mergeCell ref="A14:F14"/>
    <mergeCell ref="G14:R14"/>
    <mergeCell ref="A15:R15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C38:F38"/>
    <mergeCell ref="C39:F39"/>
    <mergeCell ref="A32:R32"/>
    <mergeCell ref="A33:R33"/>
    <mergeCell ref="A34:R34"/>
    <mergeCell ref="A35:F35"/>
    <mergeCell ref="C36:F36"/>
    <mergeCell ref="C37:F37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5:AN41"/>
  <sheetViews>
    <sheetView showGridLines="0" view="pageBreakPreview" zoomScale="25" zoomScaleNormal="40" zoomScaleSheetLayoutView="25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128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209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150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151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26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152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2" t="s">
        <v>90</v>
      </c>
      <c r="E18" s="102" t="s">
        <v>91</v>
      </c>
      <c r="F18" s="208"/>
      <c r="G18" s="208"/>
      <c r="H18" s="208"/>
      <c r="I18" s="102" t="s">
        <v>110</v>
      </c>
      <c r="J18" s="102" t="s">
        <v>111</v>
      </c>
      <c r="K18" s="102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131.25" x14ac:dyDescent="0.25">
      <c r="A19" s="48">
        <v>1</v>
      </c>
      <c r="B19" s="48"/>
      <c r="C19" s="42" t="s">
        <v>260</v>
      </c>
      <c r="D19" s="42" t="s">
        <v>261</v>
      </c>
      <c r="E19" s="42" t="s">
        <v>174</v>
      </c>
      <c r="F19" s="43">
        <v>43466</v>
      </c>
      <c r="G19" s="43">
        <v>43830</v>
      </c>
      <c r="H19" s="49">
        <v>207056.73</v>
      </c>
      <c r="I19" s="49">
        <v>72435.17</v>
      </c>
      <c r="J19" s="49">
        <f>139080.34</f>
        <v>139080.34</v>
      </c>
      <c r="K19" s="131">
        <f>I19+J19</f>
        <v>211515.51</v>
      </c>
      <c r="L19" s="50">
        <f>K19-H19</f>
        <v>4458.7799999999988</v>
      </c>
      <c r="M19" s="44">
        <f>IFERROR(L19/H19*100,0)</f>
        <v>2.1534098408682483</v>
      </c>
      <c r="N19" s="44">
        <f>IFERROR(K19/$K$29*100,0)</f>
        <v>79.094154518003577</v>
      </c>
      <c r="O19" s="44" t="s">
        <v>93</v>
      </c>
      <c r="P19" s="73"/>
      <c r="Q19" s="77">
        <f>IFERROR(P19/K19*100,)</f>
        <v>0</v>
      </c>
      <c r="R19" s="42" t="s">
        <v>177</v>
      </c>
      <c r="AN19" s="2" t="s">
        <v>119</v>
      </c>
    </row>
    <row r="20" spans="1:40" ht="131.25" x14ac:dyDescent="0.25">
      <c r="A20" s="48">
        <v>2</v>
      </c>
      <c r="B20" s="48"/>
      <c r="C20" s="42" t="s">
        <v>262</v>
      </c>
      <c r="D20" s="42" t="s">
        <v>263</v>
      </c>
      <c r="E20" s="107" t="s">
        <v>264</v>
      </c>
      <c r="F20" s="43">
        <v>43466</v>
      </c>
      <c r="G20" s="43">
        <v>43830</v>
      </c>
      <c r="H20" s="49">
        <v>13270</v>
      </c>
      <c r="I20" s="49">
        <f>603.99+430.92+1120.73+626+77.88</f>
        <v>2859.5200000000004</v>
      </c>
      <c r="J20" s="49">
        <f>3396.01+1000+379.27+1874+370+422.12+300+300</f>
        <v>8041.4000000000005</v>
      </c>
      <c r="K20" s="90">
        <f t="shared" ref="K20:K28" si="0">I20+J20</f>
        <v>10900.920000000002</v>
      </c>
      <c r="L20" s="50">
        <f t="shared" ref="L20:L30" si="1">K20-H20</f>
        <v>-2369.0799999999981</v>
      </c>
      <c r="M20" s="44">
        <f t="shared" ref="M20:M29" si="2">IFERROR(L20/H20*100,0)</f>
        <v>-17.852901281085138</v>
      </c>
      <c r="N20" s="44">
        <f t="shared" ref="N20:N27" si="3">IFERROR(K20/$K$29*100,0)</f>
        <v>4.0762923289568498</v>
      </c>
      <c r="O20" s="44" t="s">
        <v>93</v>
      </c>
      <c r="P20" s="73"/>
      <c r="Q20" s="77">
        <f t="shared" ref="Q20:Q28" si="4">IFERROR(P20/K20*100,)</f>
        <v>0</v>
      </c>
      <c r="R20" s="42" t="s">
        <v>330</v>
      </c>
    </row>
    <row r="21" spans="1:40" ht="157.5" x14ac:dyDescent="0.25">
      <c r="A21" s="48">
        <v>3</v>
      </c>
      <c r="B21" s="48" t="s">
        <v>279</v>
      </c>
      <c r="C21" s="42" t="s">
        <v>265</v>
      </c>
      <c r="D21" s="42" t="s">
        <v>266</v>
      </c>
      <c r="E21" s="42" t="s">
        <v>267</v>
      </c>
      <c r="F21" s="43" t="s">
        <v>286</v>
      </c>
      <c r="G21" s="43" t="s">
        <v>286</v>
      </c>
      <c r="H21" s="49">
        <v>6257</v>
      </c>
      <c r="I21" s="49">
        <v>0</v>
      </c>
      <c r="J21" s="49">
        <v>0</v>
      </c>
      <c r="K21" s="90">
        <f t="shared" si="0"/>
        <v>0</v>
      </c>
      <c r="L21" s="50">
        <f t="shared" si="1"/>
        <v>-6257</v>
      </c>
      <c r="M21" s="44">
        <f t="shared" si="2"/>
        <v>-100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105" x14ac:dyDescent="0.25">
      <c r="A22" s="48">
        <v>4</v>
      </c>
      <c r="B22" s="48" t="s">
        <v>125</v>
      </c>
      <c r="C22" s="42" t="s">
        <v>268</v>
      </c>
      <c r="D22" s="42" t="s">
        <v>269</v>
      </c>
      <c r="E22" s="42" t="s">
        <v>270</v>
      </c>
      <c r="F22" s="43">
        <v>43466</v>
      </c>
      <c r="G22" s="43">
        <v>43830</v>
      </c>
      <c r="H22" s="49">
        <v>7200</v>
      </c>
      <c r="I22" s="49">
        <v>0</v>
      </c>
      <c r="J22" s="49">
        <v>2900</v>
      </c>
      <c r="K22" s="90">
        <f t="shared" si="0"/>
        <v>2900</v>
      </c>
      <c r="L22" s="50">
        <f t="shared" si="1"/>
        <v>-4300</v>
      </c>
      <c r="M22" s="44">
        <f t="shared" si="2"/>
        <v>-59.722222222222221</v>
      </c>
      <c r="N22" s="44">
        <f t="shared" si="3"/>
        <v>1.0844266129808182</v>
      </c>
      <c r="O22" s="44" t="s">
        <v>119</v>
      </c>
      <c r="P22" s="73"/>
      <c r="Q22" s="77">
        <f t="shared" si="4"/>
        <v>0</v>
      </c>
      <c r="R22" s="42" t="s">
        <v>207</v>
      </c>
    </row>
    <row r="23" spans="1:40" ht="236.25" x14ac:dyDescent="0.25">
      <c r="A23" s="48">
        <v>5</v>
      </c>
      <c r="B23" s="48" t="s">
        <v>125</v>
      </c>
      <c r="C23" s="42" t="s">
        <v>271</v>
      </c>
      <c r="D23" s="42" t="s">
        <v>272</v>
      </c>
      <c r="E23" s="42" t="s">
        <v>273</v>
      </c>
      <c r="F23" s="43">
        <v>43466</v>
      </c>
      <c r="G23" s="43">
        <v>43830</v>
      </c>
      <c r="H23" s="49">
        <v>12295</v>
      </c>
      <c r="I23" s="49">
        <f>1466.99+220+1174.5</f>
        <v>2861.49</v>
      </c>
      <c r="J23" s="49">
        <f>5133.01+30+5361.5</f>
        <v>10524.51</v>
      </c>
      <c r="K23" s="90">
        <f>I23+J23</f>
        <v>13386</v>
      </c>
      <c r="L23" s="50">
        <f t="shared" si="1"/>
        <v>1091</v>
      </c>
      <c r="M23" s="44">
        <f t="shared" si="2"/>
        <v>8.8735258235054904</v>
      </c>
      <c r="N23" s="44">
        <f t="shared" si="3"/>
        <v>5.0055636694349079</v>
      </c>
      <c r="O23" s="44" t="s">
        <v>93</v>
      </c>
      <c r="P23" s="73"/>
      <c r="Q23" s="77">
        <f t="shared" si="4"/>
        <v>0</v>
      </c>
      <c r="R23" s="42" t="s">
        <v>330</v>
      </c>
    </row>
    <row r="24" spans="1:40" ht="52.5" x14ac:dyDescent="0.25">
      <c r="A24" s="48">
        <v>6</v>
      </c>
      <c r="B24" s="48" t="s">
        <v>171</v>
      </c>
      <c r="C24" s="42" t="s">
        <v>196</v>
      </c>
      <c r="D24" s="42" t="s">
        <v>274</v>
      </c>
      <c r="E24" s="42" t="s">
        <v>275</v>
      </c>
      <c r="F24" s="43">
        <v>43466</v>
      </c>
      <c r="G24" s="43">
        <v>43830</v>
      </c>
      <c r="H24" s="49">
        <v>11960</v>
      </c>
      <c r="I24" s="49">
        <v>1433.87</v>
      </c>
      <c r="J24" s="49">
        <v>10526.13</v>
      </c>
      <c r="K24" s="90">
        <f t="shared" si="0"/>
        <v>11960</v>
      </c>
      <c r="L24" s="50">
        <f t="shared" si="1"/>
        <v>0</v>
      </c>
      <c r="M24" s="44">
        <f t="shared" si="2"/>
        <v>0</v>
      </c>
      <c r="N24" s="44">
        <f t="shared" si="3"/>
        <v>4.4723249280174429</v>
      </c>
      <c r="O24" s="44" t="s">
        <v>93</v>
      </c>
      <c r="P24" s="73"/>
      <c r="Q24" s="77">
        <f t="shared" si="4"/>
        <v>0</v>
      </c>
      <c r="R24" s="42" t="s">
        <v>209</v>
      </c>
    </row>
    <row r="25" spans="1:40" ht="105" x14ac:dyDescent="0.25">
      <c r="A25" s="48">
        <v>7</v>
      </c>
      <c r="B25" s="48" t="s">
        <v>171</v>
      </c>
      <c r="C25" s="42" t="s">
        <v>276</v>
      </c>
      <c r="D25" s="42" t="s">
        <v>277</v>
      </c>
      <c r="E25" s="42" t="s">
        <v>278</v>
      </c>
      <c r="F25" s="43">
        <v>43466</v>
      </c>
      <c r="G25" s="43">
        <v>43830</v>
      </c>
      <c r="H25" s="49">
        <v>6750</v>
      </c>
      <c r="I25" s="49">
        <v>0</v>
      </c>
      <c r="J25" s="49">
        <v>6750</v>
      </c>
      <c r="K25" s="90">
        <f t="shared" si="0"/>
        <v>6750</v>
      </c>
      <c r="L25" s="50">
        <f t="shared" si="1"/>
        <v>0</v>
      </c>
      <c r="M25" s="44">
        <f t="shared" si="2"/>
        <v>0</v>
      </c>
      <c r="N25" s="44">
        <f t="shared" si="3"/>
        <v>2.5240964267656976</v>
      </c>
      <c r="O25" s="44" t="s">
        <v>93</v>
      </c>
      <c r="P25" s="73"/>
      <c r="Q25" s="77">
        <f t="shared" si="4"/>
        <v>0</v>
      </c>
      <c r="R25" s="42" t="s">
        <v>209</v>
      </c>
    </row>
    <row r="26" spans="1:40" ht="183.75" x14ac:dyDescent="0.25">
      <c r="A26" s="48">
        <v>8</v>
      </c>
      <c r="B26" s="48" t="s">
        <v>199</v>
      </c>
      <c r="C26" s="42" t="s">
        <v>281</v>
      </c>
      <c r="D26" s="42" t="s">
        <v>280</v>
      </c>
      <c r="E26" s="42" t="s">
        <v>282</v>
      </c>
      <c r="F26" s="43">
        <v>43617</v>
      </c>
      <c r="G26" s="43">
        <v>43830</v>
      </c>
      <c r="H26" s="49">
        <v>0</v>
      </c>
      <c r="I26" s="49">
        <v>0</v>
      </c>
      <c r="J26" s="49">
        <v>3700</v>
      </c>
      <c r="K26" s="90">
        <f t="shared" si="0"/>
        <v>3700</v>
      </c>
      <c r="L26" s="50">
        <f t="shared" si="1"/>
        <v>3700</v>
      </c>
      <c r="M26" s="44">
        <f t="shared" si="2"/>
        <v>0</v>
      </c>
      <c r="N26" s="44">
        <f t="shared" si="3"/>
        <v>1.3835787820789749</v>
      </c>
      <c r="O26" s="44" t="s">
        <v>119</v>
      </c>
      <c r="P26" s="73"/>
      <c r="Q26" s="77">
        <f t="shared" si="4"/>
        <v>0</v>
      </c>
      <c r="R26" s="42" t="s">
        <v>209</v>
      </c>
    </row>
    <row r="27" spans="1:40" ht="78.75" x14ac:dyDescent="0.25">
      <c r="A27" s="48">
        <v>9</v>
      </c>
      <c r="B27" s="48" t="s">
        <v>199</v>
      </c>
      <c r="C27" s="42" t="s">
        <v>283</v>
      </c>
      <c r="D27" s="42" t="s">
        <v>284</v>
      </c>
      <c r="E27" s="42" t="s">
        <v>285</v>
      </c>
      <c r="F27" s="43">
        <v>43617</v>
      </c>
      <c r="G27" s="43">
        <v>43830</v>
      </c>
      <c r="H27" s="49">
        <v>0</v>
      </c>
      <c r="I27" s="49">
        <v>0</v>
      </c>
      <c r="J27" s="49">
        <v>6310</v>
      </c>
      <c r="K27" s="90">
        <f>I27+J27</f>
        <v>6310</v>
      </c>
      <c r="L27" s="50">
        <f t="shared" si="1"/>
        <v>6310</v>
      </c>
      <c r="M27" s="44">
        <f t="shared" si="2"/>
        <v>0</v>
      </c>
      <c r="N27" s="44">
        <f t="shared" si="3"/>
        <v>2.3595627337617113</v>
      </c>
      <c r="O27" s="44" t="s">
        <v>93</v>
      </c>
      <c r="P27" s="73"/>
      <c r="Q27" s="77">
        <f t="shared" si="4"/>
        <v>0</v>
      </c>
      <c r="R27" s="42" t="s">
        <v>177</v>
      </c>
    </row>
    <row r="28" spans="1:40" ht="55.5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ref="N28" si="5">IFERROR(K28/$K$29*100,0)</f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264788.73</v>
      </c>
      <c r="I29" s="51">
        <f t="shared" ref="I29:L29" si="6">SUM(I19:I28)</f>
        <v>79590.05</v>
      </c>
      <c r="J29" s="51">
        <f t="shared" si="6"/>
        <v>187832.38</v>
      </c>
      <c r="K29" s="51">
        <f t="shared" si="6"/>
        <v>267422.43000000005</v>
      </c>
      <c r="L29" s="51">
        <f t="shared" si="6"/>
        <v>2633.7000000000007</v>
      </c>
      <c r="M29" s="44">
        <f t="shared" si="2"/>
        <v>0.99464203027069953</v>
      </c>
      <c r="N29" s="76">
        <f>SUM(N19:N28)</f>
        <v>99.999999999999972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2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  <row r="41" spans="1:18" x14ac:dyDescent="0.4">
      <c r="K41" s="110"/>
    </row>
  </sheetData>
  <sheetProtection formatCells="0" formatRows="0" insertRows="0" deleteRows="0"/>
  <mergeCells count="46"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A12:F12"/>
    <mergeCell ref="G12:R12"/>
    <mergeCell ref="A13:F13"/>
    <mergeCell ref="G13:R13"/>
    <mergeCell ref="A14:F14"/>
    <mergeCell ref="G14:R14"/>
    <mergeCell ref="A15:R15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C38:F38"/>
    <mergeCell ref="C39:F39"/>
    <mergeCell ref="A32:R32"/>
    <mergeCell ref="A33:R33"/>
    <mergeCell ref="A34:R34"/>
    <mergeCell ref="A35:F35"/>
    <mergeCell ref="C36:F36"/>
    <mergeCell ref="C37:F37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1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5:AN42"/>
  <sheetViews>
    <sheetView showGridLines="0" view="pageBreakPreview" topLeftCell="A10" zoomScale="40" zoomScaleNormal="40" zoomScaleSheetLayoutView="40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153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287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210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154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155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34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156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2" t="s">
        <v>90</v>
      </c>
      <c r="E18" s="102" t="s">
        <v>91</v>
      </c>
      <c r="F18" s="208"/>
      <c r="G18" s="208"/>
      <c r="H18" s="208"/>
      <c r="I18" s="102" t="s">
        <v>110</v>
      </c>
      <c r="J18" s="102" t="s">
        <v>111</v>
      </c>
      <c r="K18" s="102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157.5" x14ac:dyDescent="0.25">
      <c r="A19" s="48">
        <v>1</v>
      </c>
      <c r="B19" s="48" t="s">
        <v>125</v>
      </c>
      <c r="C19" s="42" t="s">
        <v>288</v>
      </c>
      <c r="D19" s="42" t="s">
        <v>289</v>
      </c>
      <c r="E19" s="42" t="s">
        <v>174</v>
      </c>
      <c r="F19" s="43">
        <v>43466</v>
      </c>
      <c r="G19" s="43">
        <v>43830</v>
      </c>
      <c r="H19" s="49">
        <v>29411.27</v>
      </c>
      <c r="I19" s="49">
        <v>10837.76</v>
      </c>
      <c r="J19" s="49">
        <v>21207.07</v>
      </c>
      <c r="K19" s="90">
        <f>I19+J19</f>
        <v>32044.83</v>
      </c>
      <c r="L19" s="50">
        <f>K19-H19</f>
        <v>2633.5600000000013</v>
      </c>
      <c r="M19" s="44">
        <f>IFERROR(L19/H19*100,0)</f>
        <v>8.954254610562554</v>
      </c>
      <c r="N19" s="44">
        <f>IFERROR(K19/$K$29*100,0)</f>
        <v>41.783345327066428</v>
      </c>
      <c r="O19" s="44" t="s">
        <v>93</v>
      </c>
      <c r="P19" s="73"/>
      <c r="Q19" s="77">
        <f>IFERROR(P19/K19*100,)</f>
        <v>0</v>
      </c>
      <c r="R19" s="42" t="s">
        <v>177</v>
      </c>
      <c r="AN19" s="2" t="s">
        <v>119</v>
      </c>
    </row>
    <row r="20" spans="1:40" ht="105" x14ac:dyDescent="0.25">
      <c r="A20" s="48">
        <v>2</v>
      </c>
      <c r="B20" s="48" t="s">
        <v>125</v>
      </c>
      <c r="C20" s="42" t="s">
        <v>290</v>
      </c>
      <c r="D20" s="42" t="s">
        <v>299</v>
      </c>
      <c r="E20" s="42" t="s">
        <v>301</v>
      </c>
      <c r="F20" s="43">
        <v>43617</v>
      </c>
      <c r="G20" s="43">
        <v>43830</v>
      </c>
      <c r="H20" s="49">
        <v>5000</v>
      </c>
      <c r="I20" s="49">
        <v>3500</v>
      </c>
      <c r="J20" s="49">
        <f>19500+648</f>
        <v>20148</v>
      </c>
      <c r="K20" s="90">
        <f t="shared" ref="K20:K28" si="0">I20+J20</f>
        <v>23648</v>
      </c>
      <c r="L20" s="50">
        <f t="shared" ref="L20:L30" si="1">K20-H20</f>
        <v>18648</v>
      </c>
      <c r="M20" s="44">
        <f t="shared" ref="M20:M28" si="2">IFERROR(L20/H20*100,0)</f>
        <v>372.96</v>
      </c>
      <c r="N20" s="44">
        <f t="shared" ref="N20:N28" si="3">IFERROR(K20/$K$29*100,0)</f>
        <v>30.834694716572592</v>
      </c>
      <c r="O20" s="44" t="s">
        <v>93</v>
      </c>
      <c r="P20" s="73"/>
      <c r="Q20" s="77">
        <f t="shared" ref="Q20:Q28" si="4">IFERROR(P20/K20*100,)</f>
        <v>0</v>
      </c>
      <c r="R20" s="42" t="s">
        <v>287</v>
      </c>
    </row>
    <row r="21" spans="1:40" ht="105" x14ac:dyDescent="0.25">
      <c r="A21" s="48">
        <v>3</v>
      </c>
      <c r="B21" s="48" t="s">
        <v>125</v>
      </c>
      <c r="C21" s="42" t="s">
        <v>291</v>
      </c>
      <c r="D21" s="42" t="s">
        <v>292</v>
      </c>
      <c r="E21" s="42" t="s">
        <v>293</v>
      </c>
      <c r="F21" s="43">
        <v>43617</v>
      </c>
      <c r="G21" s="43">
        <v>43830</v>
      </c>
      <c r="H21" s="49">
        <v>2500</v>
      </c>
      <c r="I21" s="49">
        <v>0</v>
      </c>
      <c r="J21" s="49">
        <v>12000</v>
      </c>
      <c r="K21" s="90">
        <f>I21+J21</f>
        <v>12000</v>
      </c>
      <c r="L21" s="50">
        <f t="shared" si="1"/>
        <v>9500</v>
      </c>
      <c r="M21" s="44">
        <f t="shared" si="2"/>
        <v>380</v>
      </c>
      <c r="N21" s="44">
        <f t="shared" si="3"/>
        <v>15.646834260777704</v>
      </c>
      <c r="O21" s="44" t="s">
        <v>93</v>
      </c>
      <c r="P21" s="73"/>
      <c r="Q21" s="77">
        <f t="shared" si="4"/>
        <v>0</v>
      </c>
      <c r="R21" s="42" t="s">
        <v>177</v>
      </c>
    </row>
    <row r="22" spans="1:40" ht="105" x14ac:dyDescent="0.25">
      <c r="A22" s="48">
        <v>4</v>
      </c>
      <c r="B22" s="48" t="s">
        <v>171</v>
      </c>
      <c r="C22" s="42" t="s">
        <v>294</v>
      </c>
      <c r="D22" s="42" t="s">
        <v>295</v>
      </c>
      <c r="E22" s="42" t="s">
        <v>296</v>
      </c>
      <c r="F22" s="43">
        <v>43466</v>
      </c>
      <c r="G22" s="43">
        <v>43830</v>
      </c>
      <c r="H22" s="49">
        <v>8000</v>
      </c>
      <c r="I22" s="49">
        <v>950</v>
      </c>
      <c r="J22" s="49">
        <v>3050</v>
      </c>
      <c r="K22" s="90">
        <f t="shared" si="0"/>
        <v>4000</v>
      </c>
      <c r="L22" s="50">
        <f t="shared" si="1"/>
        <v>-4000</v>
      </c>
      <c r="M22" s="44">
        <f t="shared" si="2"/>
        <v>-50</v>
      </c>
      <c r="N22" s="44">
        <f t="shared" si="3"/>
        <v>5.2156114202592345</v>
      </c>
      <c r="O22" s="44" t="s">
        <v>93</v>
      </c>
      <c r="P22" s="73"/>
      <c r="Q22" s="77">
        <f t="shared" si="4"/>
        <v>0</v>
      </c>
      <c r="R22" s="42" t="s">
        <v>287</v>
      </c>
    </row>
    <row r="23" spans="1:40" ht="78.75" x14ac:dyDescent="0.25">
      <c r="A23" s="48">
        <v>5</v>
      </c>
      <c r="B23" s="48" t="s">
        <v>199</v>
      </c>
      <c r="C23" s="42" t="s">
        <v>297</v>
      </c>
      <c r="D23" s="42" t="s">
        <v>298</v>
      </c>
      <c r="E23" s="42" t="s">
        <v>300</v>
      </c>
      <c r="F23" s="43">
        <v>43617</v>
      </c>
      <c r="G23" s="43">
        <v>43830</v>
      </c>
      <c r="H23" s="49">
        <v>0</v>
      </c>
      <c r="I23" s="49">
        <v>0</v>
      </c>
      <c r="J23" s="49">
        <v>5000</v>
      </c>
      <c r="K23" s="90">
        <f t="shared" si="0"/>
        <v>5000</v>
      </c>
      <c r="L23" s="50">
        <f t="shared" si="1"/>
        <v>5000</v>
      </c>
      <c r="M23" s="44">
        <f t="shared" si="2"/>
        <v>0</v>
      </c>
      <c r="N23" s="44">
        <f t="shared" si="3"/>
        <v>6.5195142753240427</v>
      </c>
      <c r="O23" s="44" t="s">
        <v>119</v>
      </c>
      <c r="P23" s="73"/>
      <c r="Q23" s="77">
        <f t="shared" si="4"/>
        <v>0</v>
      </c>
      <c r="R23" s="42" t="s">
        <v>177</v>
      </c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3"/>
        <v>0</v>
      </c>
      <c r="O24" s="44" t="s">
        <v>93</v>
      </c>
      <c r="P24" s="73"/>
      <c r="Q24" s="77">
        <f t="shared" si="4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3"/>
        <v>0</v>
      </c>
      <c r="O25" s="44" t="s">
        <v>93</v>
      </c>
      <c r="P25" s="73"/>
      <c r="Q25" s="77">
        <f t="shared" si="4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3"/>
        <v>0</v>
      </c>
      <c r="O26" s="44" t="s">
        <v>93</v>
      </c>
      <c r="P26" s="73"/>
      <c r="Q26" s="77">
        <f t="shared" si="4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3"/>
        <v>0</v>
      </c>
      <c r="O27" s="44" t="s">
        <v>93</v>
      </c>
      <c r="P27" s="73"/>
      <c r="Q27" s="77">
        <f t="shared" si="4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3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44911.270000000004</v>
      </c>
      <c r="I29" s="51">
        <f>SUM(I19:I28)</f>
        <v>15287.76</v>
      </c>
      <c r="J29" s="51">
        <f>SUM(J19:J28)</f>
        <v>61405.07</v>
      </c>
      <c r="K29" s="51">
        <f>SUM(K19:K28)</f>
        <v>76692.83</v>
      </c>
      <c r="L29" s="75">
        <f t="shared" si="1"/>
        <v>31781.559999999998</v>
      </c>
      <c r="M29" s="76">
        <f>IFERROR(L29/H29*100,0)</f>
        <v>70.765222181425727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2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  <row r="41" spans="1:18" s="233" customFormat="1" x14ac:dyDescent="0.4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31"/>
      <c r="P41" s="232"/>
      <c r="Q41" s="232"/>
      <c r="R41" s="232"/>
    </row>
    <row r="42" spans="1:18" s="233" customFormat="1" ht="78.75" customHeight="1" x14ac:dyDescent="0.4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1"/>
      <c r="P42" s="232"/>
      <c r="Q42" s="232"/>
      <c r="R42" s="232"/>
    </row>
  </sheetData>
  <sheetProtection formatCells="0" formatRows="0" insertRows="0" deleteRows="0"/>
  <mergeCells count="48">
    <mergeCell ref="A41:N41"/>
    <mergeCell ref="A42:N42"/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A12:F12"/>
    <mergeCell ref="G12:R12"/>
    <mergeCell ref="A13:F13"/>
    <mergeCell ref="G13:R13"/>
    <mergeCell ref="A14:F14"/>
    <mergeCell ref="G14:R14"/>
    <mergeCell ref="A15:R15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C38:F38"/>
    <mergeCell ref="C39:F39"/>
    <mergeCell ref="A32:R32"/>
    <mergeCell ref="A33:R33"/>
    <mergeCell ref="A34:R34"/>
    <mergeCell ref="A35:F35"/>
    <mergeCell ref="C36:F36"/>
    <mergeCell ref="C37:F37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3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5:AN40"/>
  <sheetViews>
    <sheetView showGridLines="0" view="pageBreakPreview" zoomScale="25" zoomScaleNormal="40" zoomScaleSheetLayoutView="25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157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175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158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159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39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302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3" t="s">
        <v>90</v>
      </c>
      <c r="E18" s="103" t="s">
        <v>91</v>
      </c>
      <c r="F18" s="208"/>
      <c r="G18" s="208"/>
      <c r="H18" s="208"/>
      <c r="I18" s="103" t="s">
        <v>110</v>
      </c>
      <c r="J18" s="103" t="s">
        <v>111</v>
      </c>
      <c r="K18" s="103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105" x14ac:dyDescent="0.25">
      <c r="A19" s="48">
        <v>1</v>
      </c>
      <c r="B19" s="48" t="s">
        <v>125</v>
      </c>
      <c r="C19" s="42" t="s">
        <v>303</v>
      </c>
      <c r="D19" s="42" t="s">
        <v>304</v>
      </c>
      <c r="E19" s="42" t="s">
        <v>305</v>
      </c>
      <c r="F19" s="43">
        <v>43466</v>
      </c>
      <c r="G19" s="43">
        <v>43830</v>
      </c>
      <c r="H19" s="49">
        <f>(3*482)+(1*2000)-0.1</f>
        <v>3445.9</v>
      </c>
      <c r="I19" s="49">
        <f>1701+1796.02</f>
        <v>3497.02</v>
      </c>
      <c r="J19" s="49">
        <f>(3*567+2000)-I19</f>
        <v>203.98000000000002</v>
      </c>
      <c r="K19" s="90">
        <f>I19+J19</f>
        <v>3701</v>
      </c>
      <c r="L19" s="50">
        <f>K19-H19</f>
        <v>255.09999999999991</v>
      </c>
      <c r="M19" s="44">
        <f>IFERROR(L19/H19*100,0)</f>
        <v>7.4030006674598772</v>
      </c>
      <c r="N19" s="44">
        <f>IFERROR(K19/$K$29*100,0)</f>
        <v>25</v>
      </c>
      <c r="O19" s="44" t="s">
        <v>93</v>
      </c>
      <c r="P19" s="73"/>
      <c r="Q19" s="77">
        <f>IFERROR(P19/K19*100,)</f>
        <v>0</v>
      </c>
      <c r="R19" s="42" t="s">
        <v>209</v>
      </c>
      <c r="AN19" s="2" t="s">
        <v>119</v>
      </c>
    </row>
    <row r="20" spans="1:40" ht="105" x14ac:dyDescent="0.25">
      <c r="A20" s="48">
        <v>2</v>
      </c>
      <c r="B20" s="48" t="s">
        <v>125</v>
      </c>
      <c r="C20" s="42" t="s">
        <v>306</v>
      </c>
      <c r="D20" s="42" t="s">
        <v>307</v>
      </c>
      <c r="E20" s="42" t="s">
        <v>308</v>
      </c>
      <c r="F20" s="43">
        <v>43466</v>
      </c>
      <c r="G20" s="43">
        <v>43830</v>
      </c>
      <c r="H20" s="49">
        <f>(3*482)+(1*2000)-0.2</f>
        <v>3445.8</v>
      </c>
      <c r="I20" s="49">
        <f>1701+1364.72</f>
        <v>3065.7200000000003</v>
      </c>
      <c r="J20" s="49">
        <f t="shared" ref="J20:J22" si="0">(3*567+2000)-I20</f>
        <v>635.27999999999975</v>
      </c>
      <c r="K20" s="90">
        <f t="shared" ref="K20:K28" si="1">I20+J20</f>
        <v>3701</v>
      </c>
      <c r="L20" s="50">
        <f t="shared" ref="L20:L30" si="2">K20-H20</f>
        <v>255.19999999999982</v>
      </c>
      <c r="M20" s="44">
        <f t="shared" ref="M20:M29" si="3">IFERROR(L20/H20*100,0)</f>
        <v>7.4061175924313609</v>
      </c>
      <c r="N20" s="44">
        <f t="shared" ref="N20:N22" si="4">IFERROR(K20/$K$29*100,0)</f>
        <v>25</v>
      </c>
      <c r="O20" s="44" t="s">
        <v>93</v>
      </c>
      <c r="P20" s="73"/>
      <c r="Q20" s="77">
        <f t="shared" ref="Q20:Q28" si="5">IFERROR(P20/K20*100,)</f>
        <v>0</v>
      </c>
      <c r="R20" s="42" t="s">
        <v>209</v>
      </c>
    </row>
    <row r="21" spans="1:40" ht="157.5" x14ac:dyDescent="0.25">
      <c r="A21" s="48">
        <v>3</v>
      </c>
      <c r="B21" s="48" t="s">
        <v>125</v>
      </c>
      <c r="C21" s="42" t="s">
        <v>309</v>
      </c>
      <c r="D21" s="42" t="s">
        <v>310</v>
      </c>
      <c r="E21" s="42" t="s">
        <v>308</v>
      </c>
      <c r="F21" s="43">
        <v>43466</v>
      </c>
      <c r="G21" s="43">
        <v>43830</v>
      </c>
      <c r="H21" s="49">
        <f>(3*482)+(1*2000)-0.2</f>
        <v>3445.8</v>
      </c>
      <c r="I21" s="49">
        <v>567</v>
      </c>
      <c r="J21" s="49">
        <f t="shared" si="0"/>
        <v>3134</v>
      </c>
      <c r="K21" s="90">
        <f t="shared" si="1"/>
        <v>3701</v>
      </c>
      <c r="L21" s="50">
        <f t="shared" si="2"/>
        <v>255.19999999999982</v>
      </c>
      <c r="M21" s="44">
        <f t="shared" si="3"/>
        <v>7.4061175924313609</v>
      </c>
      <c r="N21" s="44">
        <f t="shared" si="4"/>
        <v>25</v>
      </c>
      <c r="O21" s="44" t="s">
        <v>93</v>
      </c>
      <c r="P21" s="73"/>
      <c r="Q21" s="77">
        <f t="shared" si="5"/>
        <v>0</v>
      </c>
      <c r="R21" s="42" t="s">
        <v>177</v>
      </c>
    </row>
    <row r="22" spans="1:40" ht="157.5" x14ac:dyDescent="0.25">
      <c r="A22" s="48">
        <v>4</v>
      </c>
      <c r="B22" s="48" t="s">
        <v>125</v>
      </c>
      <c r="C22" s="42" t="s">
        <v>311</v>
      </c>
      <c r="D22" s="42" t="s">
        <v>310</v>
      </c>
      <c r="E22" s="42" t="s">
        <v>312</v>
      </c>
      <c r="F22" s="43">
        <v>43466</v>
      </c>
      <c r="G22" s="43">
        <v>43830</v>
      </c>
      <c r="H22" s="49">
        <f t="shared" ref="H22" si="6">(3*482)+(1*2000)</f>
        <v>3446</v>
      </c>
      <c r="I22" s="49">
        <v>0</v>
      </c>
      <c r="J22" s="49">
        <f t="shared" si="0"/>
        <v>3701</v>
      </c>
      <c r="K22" s="90">
        <f t="shared" si="1"/>
        <v>3701</v>
      </c>
      <c r="L22" s="50">
        <f t="shared" si="2"/>
        <v>255</v>
      </c>
      <c r="M22" s="44">
        <f t="shared" si="3"/>
        <v>7.3998839233894369</v>
      </c>
      <c r="N22" s="44">
        <f t="shared" si="4"/>
        <v>25</v>
      </c>
      <c r="O22" s="44" t="s">
        <v>93</v>
      </c>
      <c r="P22" s="73"/>
      <c r="Q22" s="77">
        <f t="shared" si="5"/>
        <v>0</v>
      </c>
      <c r="R22" s="42" t="s">
        <v>331</v>
      </c>
    </row>
    <row r="23" spans="1:40" ht="55.5" hidden="1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1"/>
        <v>0</v>
      </c>
      <c r="L23" s="50">
        <f t="shared" si="2"/>
        <v>0</v>
      </c>
      <c r="M23" s="44">
        <f t="shared" si="3"/>
        <v>0</v>
      </c>
      <c r="N23" s="44">
        <f t="shared" ref="N23:N28" si="7">IFERROR(K23/$K$29*100,0)</f>
        <v>0</v>
      </c>
      <c r="O23" s="44" t="s">
        <v>93</v>
      </c>
      <c r="P23" s="73"/>
      <c r="Q23" s="77">
        <f t="shared" si="5"/>
        <v>0</v>
      </c>
      <c r="R23" s="42"/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1"/>
        <v>0</v>
      </c>
      <c r="L24" s="50">
        <f t="shared" si="2"/>
        <v>0</v>
      </c>
      <c r="M24" s="44">
        <f t="shared" si="3"/>
        <v>0</v>
      </c>
      <c r="N24" s="44">
        <f t="shared" si="7"/>
        <v>0</v>
      </c>
      <c r="O24" s="44" t="s">
        <v>93</v>
      </c>
      <c r="P24" s="73"/>
      <c r="Q24" s="77">
        <f t="shared" si="5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1"/>
        <v>0</v>
      </c>
      <c r="L25" s="50">
        <f t="shared" si="2"/>
        <v>0</v>
      </c>
      <c r="M25" s="44">
        <f t="shared" si="3"/>
        <v>0</v>
      </c>
      <c r="N25" s="44">
        <f t="shared" si="7"/>
        <v>0</v>
      </c>
      <c r="O25" s="44" t="s">
        <v>93</v>
      </c>
      <c r="P25" s="73"/>
      <c r="Q25" s="77">
        <f t="shared" si="5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1"/>
        <v>0</v>
      </c>
      <c r="L26" s="50">
        <f t="shared" si="2"/>
        <v>0</v>
      </c>
      <c r="M26" s="44">
        <f t="shared" si="3"/>
        <v>0</v>
      </c>
      <c r="N26" s="44">
        <f t="shared" si="7"/>
        <v>0</v>
      </c>
      <c r="O26" s="44" t="s">
        <v>93</v>
      </c>
      <c r="P26" s="73"/>
      <c r="Q26" s="77">
        <f t="shared" si="5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1"/>
        <v>0</v>
      </c>
      <c r="L27" s="50">
        <f t="shared" si="2"/>
        <v>0</v>
      </c>
      <c r="M27" s="44">
        <f t="shared" si="3"/>
        <v>0</v>
      </c>
      <c r="N27" s="44">
        <f t="shared" si="7"/>
        <v>0</v>
      </c>
      <c r="O27" s="44" t="s">
        <v>93</v>
      </c>
      <c r="P27" s="73"/>
      <c r="Q27" s="77">
        <f t="shared" si="5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1"/>
        <v>0</v>
      </c>
      <c r="L28" s="50">
        <f t="shared" si="2"/>
        <v>0</v>
      </c>
      <c r="M28" s="44">
        <f t="shared" si="3"/>
        <v>0</v>
      </c>
      <c r="N28" s="44">
        <f t="shared" si="7"/>
        <v>0</v>
      </c>
      <c r="O28" s="44" t="s">
        <v>93</v>
      </c>
      <c r="P28" s="73"/>
      <c r="Q28" s="77">
        <f t="shared" si="5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13783.5</v>
      </c>
      <c r="I29" s="51">
        <f t="shared" ref="I29:L29" si="8">SUM(I19:I28)</f>
        <v>7129.74</v>
      </c>
      <c r="J29" s="51">
        <f t="shared" si="8"/>
        <v>7674.26</v>
      </c>
      <c r="K29" s="51">
        <f t="shared" si="8"/>
        <v>14804</v>
      </c>
      <c r="L29" s="51">
        <f t="shared" si="8"/>
        <v>1020.4999999999995</v>
      </c>
      <c r="M29" s="44">
        <f t="shared" si="3"/>
        <v>7.4037798817426603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2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29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C38:F38"/>
    <mergeCell ref="C39:F39"/>
    <mergeCell ref="A32:R32"/>
    <mergeCell ref="A33:R33"/>
    <mergeCell ref="A34:R34"/>
    <mergeCell ref="A35:F35"/>
    <mergeCell ref="C36:F36"/>
    <mergeCell ref="C37:F37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13:F13"/>
    <mergeCell ref="G13:R13"/>
    <mergeCell ref="A14:F14"/>
    <mergeCell ref="G14:R14"/>
    <mergeCell ref="A15:R15"/>
    <mergeCell ref="A10:F10"/>
    <mergeCell ref="G10:R10"/>
    <mergeCell ref="A11:F11"/>
    <mergeCell ref="G11:R11"/>
    <mergeCell ref="A12:F12"/>
    <mergeCell ref="G12:R12"/>
    <mergeCell ref="A6:R6"/>
    <mergeCell ref="A7:R7"/>
    <mergeCell ref="A8:F8"/>
    <mergeCell ref="G8:R8"/>
    <mergeCell ref="A9:F9"/>
    <mergeCell ref="G9:R9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3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5:AN40"/>
  <sheetViews>
    <sheetView showGridLines="0" view="pageBreakPreview" topLeftCell="E1" zoomScale="40" zoomScaleNormal="40" zoomScaleSheetLayoutView="40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160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313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161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162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38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163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3" t="s">
        <v>90</v>
      </c>
      <c r="E18" s="103" t="s">
        <v>91</v>
      </c>
      <c r="F18" s="208"/>
      <c r="G18" s="208"/>
      <c r="H18" s="208"/>
      <c r="I18" s="103" t="s">
        <v>110</v>
      </c>
      <c r="J18" s="103" t="s">
        <v>111</v>
      </c>
      <c r="K18" s="103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157.5" x14ac:dyDescent="0.25">
      <c r="A19" s="48">
        <v>1</v>
      </c>
      <c r="B19" s="48" t="s">
        <v>125</v>
      </c>
      <c r="C19" s="107" t="s">
        <v>314</v>
      </c>
      <c r="D19" s="42" t="s">
        <v>315</v>
      </c>
      <c r="E19" s="42" t="s">
        <v>174</v>
      </c>
      <c r="F19" s="43">
        <v>43466</v>
      </c>
      <c r="G19" s="43">
        <v>43830</v>
      </c>
      <c r="H19" s="49">
        <v>37398.129999999997</v>
      </c>
      <c r="I19" s="49">
        <v>14069.79</v>
      </c>
      <c r="J19" s="49">
        <v>24129.19</v>
      </c>
      <c r="K19" s="131">
        <f>I19+J19</f>
        <v>38198.979999999996</v>
      </c>
      <c r="L19" s="50">
        <f>K19-H19</f>
        <v>800.84999999999854</v>
      </c>
      <c r="M19" s="44">
        <f>IFERROR(L19/H19*100,0)</f>
        <v>2.1414172312893682</v>
      </c>
      <c r="N19" s="44">
        <f>IFERROR(K19/$K$29*100,0)</f>
        <v>41.14674073565012</v>
      </c>
      <c r="O19" s="44" t="s">
        <v>93</v>
      </c>
      <c r="P19" s="73"/>
      <c r="Q19" s="77">
        <f>IFERROR(P19/K19*100,)</f>
        <v>0</v>
      </c>
      <c r="R19" s="42" t="s">
        <v>177</v>
      </c>
      <c r="AN19" s="2" t="s">
        <v>119</v>
      </c>
    </row>
    <row r="20" spans="1:40" ht="183.75" x14ac:dyDescent="0.25">
      <c r="A20" s="48">
        <v>2</v>
      </c>
      <c r="B20" s="48" t="s">
        <v>125</v>
      </c>
      <c r="C20" s="42" t="s">
        <v>316</v>
      </c>
      <c r="D20" s="42" t="s">
        <v>317</v>
      </c>
      <c r="E20" s="42" t="s">
        <v>318</v>
      </c>
      <c r="F20" s="43">
        <v>43466</v>
      </c>
      <c r="G20" s="43">
        <v>43830</v>
      </c>
      <c r="H20" s="49">
        <v>36960</v>
      </c>
      <c r="I20" s="49">
        <v>3799.3</v>
      </c>
      <c r="J20" s="49">
        <v>37037.699999999997</v>
      </c>
      <c r="K20" s="90">
        <f t="shared" ref="K20:K28" si="0">I20+J20</f>
        <v>40837</v>
      </c>
      <c r="L20" s="50">
        <f t="shared" ref="L20:L21" si="1">K20-H20</f>
        <v>3877</v>
      </c>
      <c r="M20" s="44">
        <f t="shared" ref="M20:M29" si="2">IFERROR(L20/H20*100,0)</f>
        <v>10.489718614718614</v>
      </c>
      <c r="N20" s="44">
        <f t="shared" ref="N20:N21" si="3">IFERROR(K20/$K$29*100,0)</f>
        <v>43.988332971763747</v>
      </c>
      <c r="O20" s="44" t="s">
        <v>93</v>
      </c>
      <c r="P20" s="130">
        <v>21680</v>
      </c>
      <c r="Q20" s="77">
        <f t="shared" ref="Q20:Q29" si="4">IFERROR(P20/K20*100,)</f>
        <v>53.089110365599822</v>
      </c>
      <c r="R20" s="42" t="s">
        <v>332</v>
      </c>
    </row>
    <row r="21" spans="1:40" ht="52.5" x14ac:dyDescent="0.25">
      <c r="A21" s="48">
        <v>3</v>
      </c>
      <c r="B21" s="48" t="s">
        <v>171</v>
      </c>
      <c r="C21" s="42" t="s">
        <v>196</v>
      </c>
      <c r="D21" s="42" t="s">
        <v>319</v>
      </c>
      <c r="E21" s="42" t="s">
        <v>275</v>
      </c>
      <c r="F21" s="43">
        <v>43466</v>
      </c>
      <c r="G21" s="43">
        <v>43830</v>
      </c>
      <c r="H21" s="49">
        <v>13800</v>
      </c>
      <c r="I21" s="49">
        <v>9237.73</v>
      </c>
      <c r="J21" s="49">
        <v>4562.2700000000004</v>
      </c>
      <c r="K21" s="90">
        <f t="shared" si="0"/>
        <v>13800</v>
      </c>
      <c r="L21" s="50">
        <f t="shared" si="1"/>
        <v>0</v>
      </c>
      <c r="M21" s="44">
        <f t="shared" si="2"/>
        <v>0</v>
      </c>
      <c r="N21" s="44">
        <f t="shared" si="3"/>
        <v>14.864926292586128</v>
      </c>
      <c r="O21" s="44" t="s">
        <v>93</v>
      </c>
      <c r="P21" s="73"/>
      <c r="Q21" s="77">
        <f t="shared" si="4"/>
        <v>0</v>
      </c>
      <c r="R21" s="42" t="s">
        <v>333</v>
      </c>
    </row>
    <row r="22" spans="1:40" ht="55.5" hidden="1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ref="L22:L28" si="5">K22-H22</f>
        <v>0</v>
      </c>
      <c r="M22" s="44">
        <f t="shared" si="2"/>
        <v>0</v>
      </c>
      <c r="N22" s="44">
        <f t="shared" ref="N22:N28" si="6">IFERROR(K22/$K$29*100,0)</f>
        <v>0</v>
      </c>
      <c r="O22" s="44" t="s">
        <v>93</v>
      </c>
      <c r="P22" s="73"/>
      <c r="Q22" s="77">
        <f t="shared" si="4"/>
        <v>0</v>
      </c>
      <c r="R22" s="42"/>
    </row>
    <row r="23" spans="1:40" ht="55.5" hidden="1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5"/>
        <v>0</v>
      </c>
      <c r="M23" s="44">
        <f t="shared" si="2"/>
        <v>0</v>
      </c>
      <c r="N23" s="44">
        <f t="shared" si="6"/>
        <v>0</v>
      </c>
      <c r="O23" s="44" t="s">
        <v>93</v>
      </c>
      <c r="P23" s="73"/>
      <c r="Q23" s="77">
        <f t="shared" si="4"/>
        <v>0</v>
      </c>
      <c r="R23" s="42"/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5"/>
        <v>0</v>
      </c>
      <c r="M24" s="44">
        <f t="shared" si="2"/>
        <v>0</v>
      </c>
      <c r="N24" s="44">
        <f t="shared" si="6"/>
        <v>0</v>
      </c>
      <c r="O24" s="44" t="s">
        <v>93</v>
      </c>
      <c r="P24" s="73"/>
      <c r="Q24" s="77">
        <f t="shared" si="4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5"/>
        <v>0</v>
      </c>
      <c r="M25" s="44">
        <f t="shared" si="2"/>
        <v>0</v>
      </c>
      <c r="N25" s="44">
        <f t="shared" si="6"/>
        <v>0</v>
      </c>
      <c r="O25" s="44" t="s">
        <v>93</v>
      </c>
      <c r="P25" s="73"/>
      <c r="Q25" s="77">
        <f t="shared" si="4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5"/>
        <v>0</v>
      </c>
      <c r="M26" s="44">
        <f t="shared" si="2"/>
        <v>0</v>
      </c>
      <c r="N26" s="44">
        <f t="shared" si="6"/>
        <v>0</v>
      </c>
      <c r="O26" s="44" t="s">
        <v>93</v>
      </c>
      <c r="P26" s="73"/>
      <c r="Q26" s="77">
        <f t="shared" si="4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5"/>
        <v>0</v>
      </c>
      <c r="M27" s="44">
        <f t="shared" si="2"/>
        <v>0</v>
      </c>
      <c r="N27" s="44">
        <f t="shared" si="6"/>
        <v>0</v>
      </c>
      <c r="O27" s="44" t="s">
        <v>93</v>
      </c>
      <c r="P27" s="73"/>
      <c r="Q27" s="77">
        <f t="shared" si="4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5"/>
        <v>0</v>
      </c>
      <c r="M28" s="44">
        <f t="shared" si="2"/>
        <v>0</v>
      </c>
      <c r="N28" s="44">
        <f t="shared" si="6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88158.13</v>
      </c>
      <c r="I29" s="51">
        <f t="shared" ref="I29:L29" si="7">SUM(I19:I28)</f>
        <v>27106.82</v>
      </c>
      <c r="J29" s="51">
        <f t="shared" si="7"/>
        <v>65729.16</v>
      </c>
      <c r="K29" s="51">
        <f t="shared" si="7"/>
        <v>92835.98</v>
      </c>
      <c r="L29" s="51">
        <f t="shared" si="7"/>
        <v>4677.8499999999985</v>
      </c>
      <c r="M29" s="44">
        <f t="shared" si="2"/>
        <v>5.3062037500114831</v>
      </c>
      <c r="N29" s="76">
        <f>SUM(N19:N28)</f>
        <v>100</v>
      </c>
      <c r="O29" s="76"/>
      <c r="P29" s="74">
        <f>SUM(P19:P28)</f>
        <v>21680</v>
      </c>
      <c r="Q29" s="77">
        <f t="shared" si="4"/>
        <v>23.353014639367196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2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C38:F38"/>
    <mergeCell ref="C39:F39"/>
    <mergeCell ref="A32:R32"/>
    <mergeCell ref="A33:R33"/>
    <mergeCell ref="A34:R34"/>
    <mergeCell ref="A35:F35"/>
    <mergeCell ref="C36:F36"/>
    <mergeCell ref="C37:F37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13:F13"/>
    <mergeCell ref="G13:R13"/>
    <mergeCell ref="A14:F14"/>
    <mergeCell ref="G14:R14"/>
    <mergeCell ref="A15:R15"/>
    <mergeCell ref="A10:F10"/>
    <mergeCell ref="G10:R10"/>
    <mergeCell ref="A11:F11"/>
    <mergeCell ref="G11:R11"/>
    <mergeCell ref="A12:F12"/>
    <mergeCell ref="G12:R12"/>
    <mergeCell ref="A6:R6"/>
    <mergeCell ref="A7:R7"/>
    <mergeCell ref="A8:F8"/>
    <mergeCell ref="G8:R8"/>
    <mergeCell ref="A9:F9"/>
    <mergeCell ref="G9:R9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3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N40"/>
  <sheetViews>
    <sheetView showGridLines="0" topLeftCell="E1" zoomScale="40" zoomScaleNormal="40" zoomScaleSheetLayoutView="80" workbookViewId="0">
      <selection activeCell="K31" sqref="K31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157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175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320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164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26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165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3" t="s">
        <v>90</v>
      </c>
      <c r="E18" s="103" t="s">
        <v>91</v>
      </c>
      <c r="F18" s="208"/>
      <c r="G18" s="208"/>
      <c r="H18" s="208"/>
      <c r="I18" s="103" t="s">
        <v>110</v>
      </c>
      <c r="J18" s="103" t="s">
        <v>111</v>
      </c>
      <c r="K18" s="103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78.75" x14ac:dyDescent="0.25">
      <c r="A19" s="48">
        <v>1</v>
      </c>
      <c r="B19" s="48" t="s">
        <v>171</v>
      </c>
      <c r="C19" s="42" t="s">
        <v>321</v>
      </c>
      <c r="D19" s="42" t="s">
        <v>322</v>
      </c>
      <c r="E19" s="42" t="s">
        <v>322</v>
      </c>
      <c r="F19" s="43">
        <v>43466</v>
      </c>
      <c r="G19" s="43">
        <v>43830</v>
      </c>
      <c r="H19" s="49">
        <v>56310</v>
      </c>
      <c r="I19" s="49">
        <v>23462.5</v>
      </c>
      <c r="J19" s="49">
        <f>H19-I19</f>
        <v>32847.5</v>
      </c>
      <c r="K19" s="90">
        <f>I19+J19</f>
        <v>56310</v>
      </c>
      <c r="L19" s="50">
        <f>K19-H19</f>
        <v>0</v>
      </c>
      <c r="M19" s="44">
        <f>IFERROR(L19/H19*100,0)</f>
        <v>0</v>
      </c>
      <c r="N19" s="44">
        <f>IFERROR(K19/$K$29*100,0)</f>
        <v>100</v>
      </c>
      <c r="O19" s="44" t="s">
        <v>93</v>
      </c>
      <c r="P19" s="73">
        <v>21200</v>
      </c>
      <c r="Q19" s="77">
        <f>IFERROR(P19/K19*100,)</f>
        <v>37.648730243296043</v>
      </c>
      <c r="R19" s="42" t="s">
        <v>177</v>
      </c>
      <c r="AN19" s="2" t="s">
        <v>119</v>
      </c>
    </row>
    <row r="20" spans="1:40" ht="55.5" customHeight="1" x14ac:dyDescent="0.4">
      <c r="A20" s="48">
        <v>2</v>
      </c>
      <c r="B20" s="48"/>
      <c r="C20" s="42"/>
      <c r="D20" s="42"/>
      <c r="F20" s="43"/>
      <c r="G20" s="43"/>
      <c r="H20" s="49"/>
      <c r="I20" s="49"/>
      <c r="J20" s="49"/>
      <c r="K20" s="90">
        <f t="shared" ref="K20:K28" si="0">I20+J20</f>
        <v>0</v>
      </c>
      <c r="L20" s="50">
        <f t="shared" ref="L20:L30" si="1">K20-H20</f>
        <v>0</v>
      </c>
      <c r="M20" s="44">
        <f t="shared" ref="M20:M28" si="2">IFERROR(L20/H20*100,0)</f>
        <v>0</v>
      </c>
      <c r="N20" s="44">
        <f t="shared" ref="N20:N28" si="3">IFERROR(K20/$K$29*100,0)</f>
        <v>0</v>
      </c>
      <c r="O20" s="44" t="s">
        <v>93</v>
      </c>
      <c r="P20" s="73"/>
      <c r="Q20" s="77">
        <f t="shared" ref="Q20:Q28" si="4">IFERROR(P20/K20*100,)</f>
        <v>0</v>
      </c>
      <c r="R20" s="42"/>
    </row>
    <row r="21" spans="1:40" ht="55.5" customHeight="1" x14ac:dyDescent="0.25">
      <c r="A21" s="48">
        <v>3</v>
      </c>
      <c r="B21" s="48"/>
      <c r="C21" s="42"/>
      <c r="D21" s="42"/>
      <c r="E21" s="42"/>
      <c r="F21" s="43"/>
      <c r="G21" s="43"/>
      <c r="H21" s="49"/>
      <c r="I21" s="49"/>
      <c r="J21" s="49"/>
      <c r="K21" s="90">
        <f t="shared" si="0"/>
        <v>0</v>
      </c>
      <c r="L21" s="50">
        <f t="shared" si="1"/>
        <v>0</v>
      </c>
      <c r="M21" s="44">
        <f t="shared" si="2"/>
        <v>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55.5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si="3"/>
        <v>0</v>
      </c>
      <c r="O22" s="44" t="s">
        <v>93</v>
      </c>
      <c r="P22" s="73"/>
      <c r="Q22" s="77">
        <f t="shared" si="4"/>
        <v>0</v>
      </c>
      <c r="R22" s="42"/>
    </row>
    <row r="23" spans="1:40" ht="55.5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3"/>
        <v>0</v>
      </c>
      <c r="O23" s="44" t="s">
        <v>93</v>
      </c>
      <c r="P23" s="73"/>
      <c r="Q23" s="77">
        <f t="shared" si="4"/>
        <v>0</v>
      </c>
      <c r="R23" s="42"/>
    </row>
    <row r="24" spans="1:40" ht="55.5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3"/>
        <v>0</v>
      </c>
      <c r="O24" s="44" t="s">
        <v>93</v>
      </c>
      <c r="P24" s="73"/>
      <c r="Q24" s="77">
        <f t="shared" si="4"/>
        <v>0</v>
      </c>
      <c r="R24" s="42"/>
    </row>
    <row r="25" spans="1:40" ht="55.5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3"/>
        <v>0</v>
      </c>
      <c r="O25" s="44" t="s">
        <v>93</v>
      </c>
      <c r="P25" s="73"/>
      <c r="Q25" s="77">
        <f t="shared" si="4"/>
        <v>0</v>
      </c>
      <c r="R25" s="42"/>
    </row>
    <row r="26" spans="1:40" ht="55.5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3"/>
        <v>0</v>
      </c>
      <c r="O26" s="44" t="s">
        <v>93</v>
      </c>
      <c r="P26" s="73"/>
      <c r="Q26" s="77">
        <f t="shared" si="4"/>
        <v>0</v>
      </c>
      <c r="R26" s="42"/>
    </row>
    <row r="27" spans="1:40" ht="55.5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3"/>
        <v>0</v>
      </c>
      <c r="O27" s="44" t="s">
        <v>93</v>
      </c>
      <c r="P27" s="73"/>
      <c r="Q27" s="77">
        <f t="shared" si="4"/>
        <v>0</v>
      </c>
      <c r="R27" s="42"/>
    </row>
    <row r="28" spans="1:40" ht="55.5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3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56310</v>
      </c>
      <c r="I29" s="51">
        <f>SUM(I19:I28)</f>
        <v>23462.5</v>
      </c>
      <c r="J29" s="51">
        <f>SUM(J19:J28)</f>
        <v>32847.5</v>
      </c>
      <c r="K29" s="51">
        <f>SUM(K19:K28)</f>
        <v>56310</v>
      </c>
      <c r="L29" s="75">
        <f t="shared" si="1"/>
        <v>0</v>
      </c>
      <c r="M29" s="76">
        <f>IFERROR(L29/H29*100,0)</f>
        <v>0</v>
      </c>
      <c r="N29" s="76">
        <f>SUM(N19:N28)</f>
        <v>100</v>
      </c>
      <c r="O29" s="76"/>
      <c r="P29" s="74">
        <f>SUM(P19:P28)</f>
        <v>21200</v>
      </c>
      <c r="Q29" s="52">
        <f>IFERROR(P29/K29*100,)</f>
        <v>37.648730243296043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 t="e">
        <f>H29=#REF!</f>
        <v>#REF!</v>
      </c>
      <c r="I30" s="112" t="e">
        <f>I29=#REF!</f>
        <v>#REF!</v>
      </c>
      <c r="J30" s="112" t="e">
        <f>J29=#REF!</f>
        <v>#REF!</v>
      </c>
      <c r="K30" s="112" t="e">
        <f>K29=#REF!</f>
        <v>#REF!</v>
      </c>
      <c r="L30" s="113" t="e">
        <f t="shared" si="1"/>
        <v>#REF!</v>
      </c>
      <c r="M30" s="114">
        <f>IFERROR(L30/H30*100,0)</f>
        <v>0</v>
      </c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C38:F38"/>
    <mergeCell ref="C39:F39"/>
    <mergeCell ref="A32:R32"/>
    <mergeCell ref="A33:R33"/>
    <mergeCell ref="A34:R34"/>
    <mergeCell ref="A35:F35"/>
    <mergeCell ref="C36:F36"/>
    <mergeCell ref="C37:F37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13:F13"/>
    <mergeCell ref="G13:R13"/>
    <mergeCell ref="A14:F14"/>
    <mergeCell ref="G14:R14"/>
    <mergeCell ref="A15:R15"/>
    <mergeCell ref="A10:F10"/>
    <mergeCell ref="G10:R10"/>
    <mergeCell ref="A11:F11"/>
    <mergeCell ref="G11:R11"/>
    <mergeCell ref="A12:F12"/>
    <mergeCell ref="G12:R12"/>
    <mergeCell ref="A6:R6"/>
    <mergeCell ref="A7:R7"/>
    <mergeCell ref="A8:F8"/>
    <mergeCell ref="G8:R8"/>
    <mergeCell ref="A9:F9"/>
    <mergeCell ref="G9:R9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Y25"/>
  <sheetViews>
    <sheetView showGridLines="0" zoomScale="66" zoomScaleNormal="66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I15" sqref="H15:I15"/>
    </sheetView>
  </sheetViews>
  <sheetFormatPr defaultColWidth="9.140625" defaultRowHeight="14.25" x14ac:dyDescent="0.2"/>
  <cols>
    <col min="1" max="1" width="21.5703125" style="15" customWidth="1"/>
    <col min="2" max="2" width="73.42578125" style="15" customWidth="1"/>
    <col min="3" max="3" width="18.28515625" style="15" customWidth="1"/>
    <col min="4" max="24" width="9.7109375" style="15" customWidth="1"/>
    <col min="25" max="27" width="9.140625" style="15" customWidth="1"/>
    <col min="28" max="16384" width="9.140625" style="15"/>
  </cols>
  <sheetData>
    <row r="1" spans="1:25" ht="15" customHeight="1" x14ac:dyDescent="0.2"/>
    <row r="2" spans="1:25" ht="15" customHeight="1" x14ac:dyDescent="0.2"/>
    <row r="3" spans="1:25" ht="15" customHeight="1" x14ac:dyDescent="0.2"/>
    <row r="4" spans="1:25" ht="15" customHeight="1" x14ac:dyDescent="0.2"/>
    <row r="5" spans="1:25" ht="15" customHeight="1" x14ac:dyDescent="0.2"/>
    <row r="6" spans="1:25" ht="42" customHeight="1" x14ac:dyDescent="0.2">
      <c r="A6" s="150" t="s">
        <v>75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33"/>
      <c r="Q6" s="33"/>
      <c r="R6" s="33"/>
      <c r="S6" s="33"/>
      <c r="T6" s="33"/>
      <c r="U6" s="33"/>
      <c r="V6" s="33"/>
      <c r="W6" s="33"/>
    </row>
    <row r="7" spans="1:25" ht="24" customHeight="1" x14ac:dyDescent="0.2">
      <c r="A7" s="149" t="s">
        <v>74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25" ht="33.75" customHeight="1" x14ac:dyDescent="0.2">
      <c r="A8" s="149" t="s">
        <v>48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</row>
    <row r="9" spans="1:25" ht="33.75" customHeight="1" x14ac:dyDescent="0.25">
      <c r="A9" s="34"/>
      <c r="B9" s="34"/>
    </row>
    <row r="10" spans="1:25" ht="132" customHeight="1" x14ac:dyDescent="0.2">
      <c r="A10" s="83" t="s">
        <v>42</v>
      </c>
      <c r="B10" s="84" t="s">
        <v>105</v>
      </c>
      <c r="C10" s="72" t="e">
        <f>IF(#REF!="","",#REF!)</f>
        <v>#REF!</v>
      </c>
      <c r="D10" s="72" t="e">
        <f>IF(#REF!="","",#REF!)</f>
        <v>#REF!</v>
      </c>
      <c r="E10" s="72" t="e">
        <f>IF(#REF!="","",#REF!)</f>
        <v>#REF!</v>
      </c>
      <c r="F10" s="72" t="e">
        <f>IF(#REF!="","",#REF!)</f>
        <v>#REF!</v>
      </c>
      <c r="G10" s="72" t="e">
        <f>IF(#REF!="","",#REF!)</f>
        <v>#REF!</v>
      </c>
      <c r="H10" s="72" t="e">
        <f>IF(#REF!="","",#REF!)</f>
        <v>#REF!</v>
      </c>
      <c r="I10" s="72" t="e">
        <f>IF(#REF!="","",#REF!)</f>
        <v>#REF!</v>
      </c>
      <c r="J10" s="72" t="e">
        <f>IF(#REF!="","",#REF!)</f>
        <v>#REF!</v>
      </c>
      <c r="K10" s="72" t="e">
        <f>IF(#REF!="","",#REF!)</f>
        <v>#REF!</v>
      </c>
      <c r="L10" s="72" t="e">
        <f>IF(#REF!="","",#REF!)</f>
        <v>#REF!</v>
      </c>
      <c r="M10" s="72" t="e">
        <f>IF(#REF!="","",#REF!)</f>
        <v>#REF!</v>
      </c>
      <c r="N10" s="72" t="e">
        <f>IF(#REF!="","",#REF!)</f>
        <v>#REF!</v>
      </c>
      <c r="O10" s="72" t="e">
        <f>IF(#REF!="","",#REF!)</f>
        <v>#REF!</v>
      </c>
      <c r="P10" s="72" t="e">
        <f>IF(#REF!="","",#REF!)</f>
        <v>#REF!</v>
      </c>
      <c r="Q10" s="72" t="e">
        <f>IF(#REF!="","",#REF!)</f>
        <v>#REF!</v>
      </c>
      <c r="R10" s="72" t="e">
        <f>IF(#REF!="","",#REF!)</f>
        <v>#REF!</v>
      </c>
      <c r="S10" s="72" t="e">
        <f>IF(#REF!="","",#REF!)</f>
        <v>#REF!</v>
      </c>
      <c r="T10" s="72" t="e">
        <f>IF(#REF!="","",#REF!)</f>
        <v>#REF!</v>
      </c>
      <c r="U10" s="72" t="e">
        <f>IF(#REF!="","",#REF!)</f>
        <v>#REF!</v>
      </c>
      <c r="V10" s="72" t="e">
        <f>IF(#REF!="","",#REF!)</f>
        <v>#REF!</v>
      </c>
      <c r="W10" s="72" t="e">
        <f>IF(#REF!="","",#REF!)</f>
        <v>#REF!</v>
      </c>
    </row>
    <row r="11" spans="1:25" ht="63" customHeight="1" x14ac:dyDescent="0.2">
      <c r="A11" s="148" t="s">
        <v>51</v>
      </c>
      <c r="B11" s="85" t="s">
        <v>26</v>
      </c>
      <c r="C11" s="19" t="str">
        <f>IFERROR(IF(VLOOKUP(C$10,#REF!,3,FALSE)='Matriz Objetivos x Projetos'!$B11,"P",IF(OR(VLOOKUP('Matriz Objetivos x Projetos'!C$10,#REF!,4,FALSE)='Matriz Objetivos x Projetos'!$B11,VLOOKUP('Matriz Objetivos x Projetos'!C$10,#REF!,5,FALSE)='Matriz Objetivos x Projetos'!$B11),"S","")),"")</f>
        <v/>
      </c>
      <c r="D11" s="19" t="str">
        <f>IFERROR(IF(VLOOKUP(D$10,#REF!,3,FALSE)='Matriz Objetivos x Projetos'!$B11,"P",IF(OR(VLOOKUP('Matriz Objetivos x Projetos'!D$10,#REF!,4,FALSE)='Matriz Objetivos x Projetos'!$B11,VLOOKUP('Matriz Objetivos x Projetos'!D$10,#REF!,5,FALSE)='Matriz Objetivos x Projetos'!$B11),"S","")),"")</f>
        <v/>
      </c>
      <c r="E11" s="19" t="str">
        <f>IFERROR(IF(VLOOKUP(E$10,#REF!,3,FALSE)='Matriz Objetivos x Projetos'!$B11,"P",IF(OR(VLOOKUP('Matriz Objetivos x Projetos'!E$10,#REF!,4,FALSE)='Matriz Objetivos x Projetos'!$B11,VLOOKUP('Matriz Objetivos x Projetos'!E$10,#REF!,5,FALSE)='Matriz Objetivos x Projetos'!$B11),"S","")),"")</f>
        <v/>
      </c>
      <c r="F11" s="19" t="str">
        <f>IFERROR(IF(VLOOKUP(F$10,#REF!,3,FALSE)='Matriz Objetivos x Projetos'!$B11,"P",IF(OR(VLOOKUP('Matriz Objetivos x Projetos'!F$10,#REF!,4,FALSE)='Matriz Objetivos x Projetos'!$B11,VLOOKUP('Matriz Objetivos x Projetos'!F$10,#REF!,5,FALSE)='Matriz Objetivos x Projetos'!$B11),"S","")),"")</f>
        <v/>
      </c>
      <c r="G11" s="19" t="str">
        <f>IFERROR(IF(VLOOKUP(G$10,#REF!,3,FALSE)='Matriz Objetivos x Projetos'!$B11,"P",IF(OR(VLOOKUP('Matriz Objetivos x Projetos'!G$10,#REF!,4,FALSE)='Matriz Objetivos x Projetos'!$B11,VLOOKUP('Matriz Objetivos x Projetos'!G$10,#REF!,5,FALSE)='Matriz Objetivos x Projetos'!$B11),"S","")),"")</f>
        <v/>
      </c>
      <c r="H11" s="19" t="str">
        <f>IFERROR(IF(VLOOKUP(H$10,#REF!,3,FALSE)='Matriz Objetivos x Projetos'!$B11,"P",IF(OR(VLOOKUP('Matriz Objetivos x Projetos'!H$10,#REF!,4,FALSE)='Matriz Objetivos x Projetos'!$B11,VLOOKUP('Matriz Objetivos x Projetos'!H$10,#REF!,5,FALSE)='Matriz Objetivos x Projetos'!$B11),"S","")),"")</f>
        <v/>
      </c>
      <c r="I11" s="19" t="str">
        <f>IFERROR(IF(VLOOKUP(I$10,#REF!,3,FALSE)='Matriz Objetivos x Projetos'!$B11,"P",IF(OR(VLOOKUP('Matriz Objetivos x Projetos'!I$10,#REF!,4,FALSE)='Matriz Objetivos x Projetos'!$B11,VLOOKUP('Matriz Objetivos x Projetos'!I$10,#REF!,5,FALSE)='Matriz Objetivos x Projetos'!$B11),"S","")),"")</f>
        <v/>
      </c>
      <c r="J11" s="19" t="str">
        <f>IFERROR(IF(VLOOKUP(J$10,#REF!,3,FALSE)='Matriz Objetivos x Projetos'!$B11,"P",IF(OR(VLOOKUP('Matriz Objetivos x Projetos'!J$10,#REF!,4,FALSE)='Matriz Objetivos x Projetos'!$B11,VLOOKUP('Matriz Objetivos x Projetos'!J$10,#REF!,5,FALSE)='Matriz Objetivos x Projetos'!$B11),"S","")),"")</f>
        <v/>
      </c>
      <c r="K11" s="19" t="str">
        <f>IFERROR(IF(VLOOKUP(K$10,#REF!,3,FALSE)='Matriz Objetivos x Projetos'!$B11,"P",IF(OR(VLOOKUP('Matriz Objetivos x Projetos'!K$10,#REF!,4,FALSE)='Matriz Objetivos x Projetos'!$B11,VLOOKUP('Matriz Objetivos x Projetos'!K$10,#REF!,5,FALSE)='Matriz Objetivos x Projetos'!$B11),"S","")),"")</f>
        <v/>
      </c>
      <c r="L11" s="19" t="str">
        <f>IFERROR(IF(VLOOKUP(L$10,#REF!,3,FALSE)='Matriz Objetivos x Projetos'!$B11,"P",IF(OR(VLOOKUP('Matriz Objetivos x Projetos'!L$10,#REF!,4,FALSE)='Matriz Objetivos x Projetos'!$B11,VLOOKUP('Matriz Objetivos x Projetos'!L$10,#REF!,5,FALSE)='Matriz Objetivos x Projetos'!$B11),"S","")),"")</f>
        <v/>
      </c>
      <c r="M11" s="19" t="str">
        <f>IFERROR(IF(VLOOKUP(M$10,#REF!,3,FALSE)='Matriz Objetivos x Projetos'!$B11,"P",IF(OR(VLOOKUP('Matriz Objetivos x Projetos'!M$10,#REF!,4,FALSE)='Matriz Objetivos x Projetos'!$B11,VLOOKUP('Matriz Objetivos x Projetos'!M$10,#REF!,5,FALSE)='Matriz Objetivos x Projetos'!$B11),"S","")),"")</f>
        <v/>
      </c>
      <c r="N11" s="19" t="str">
        <f>IFERROR(IF(VLOOKUP(N$10,#REF!,3,FALSE)='Matriz Objetivos x Projetos'!$B11,"P",IF(OR(VLOOKUP('Matriz Objetivos x Projetos'!N$10,#REF!,4,FALSE)='Matriz Objetivos x Projetos'!$B11,VLOOKUP('Matriz Objetivos x Projetos'!N$10,#REF!,5,FALSE)='Matriz Objetivos x Projetos'!$B11),"S","")),"")</f>
        <v/>
      </c>
      <c r="O11" s="19" t="str">
        <f>IFERROR(IF(VLOOKUP(O$10,#REF!,3,FALSE)='Matriz Objetivos x Projetos'!$B11,"P",IF(OR(VLOOKUP('Matriz Objetivos x Projetos'!O$10,#REF!,4,FALSE)='Matriz Objetivos x Projetos'!$B11,VLOOKUP('Matriz Objetivos x Projetos'!O$10,#REF!,5,FALSE)='Matriz Objetivos x Projetos'!$B11),"S","")),"")</f>
        <v/>
      </c>
      <c r="P11" s="19" t="str">
        <f>IFERROR(IF(VLOOKUP(P$10,#REF!,3,FALSE)='Matriz Objetivos x Projetos'!$B11,"P",IF(OR(VLOOKUP('Matriz Objetivos x Projetos'!P$10,#REF!,4,FALSE)='Matriz Objetivos x Projetos'!$B11,VLOOKUP('Matriz Objetivos x Projetos'!P$10,#REF!,5,FALSE)='Matriz Objetivos x Projetos'!$B11),"S","")),"")</f>
        <v/>
      </c>
      <c r="Q11" s="19" t="str">
        <f>IFERROR(IF(VLOOKUP(Q$10,#REF!,3,FALSE)='Matriz Objetivos x Projetos'!$B11,"P",IF(OR(VLOOKUP('Matriz Objetivos x Projetos'!Q$10,#REF!,4,FALSE)='Matriz Objetivos x Projetos'!$B11,VLOOKUP('Matriz Objetivos x Projetos'!Q$10,#REF!,5,FALSE)='Matriz Objetivos x Projetos'!$B11),"S","")),"")</f>
        <v/>
      </c>
      <c r="R11" s="19" t="str">
        <f>IFERROR(IF(VLOOKUP(R$10,#REF!,3,FALSE)='Matriz Objetivos x Projetos'!$B11,"P",IF(OR(VLOOKUP('Matriz Objetivos x Projetos'!R$10,#REF!,4,FALSE)='Matriz Objetivos x Projetos'!$B11,VLOOKUP('Matriz Objetivos x Projetos'!R$10,#REF!,5,FALSE)='Matriz Objetivos x Projetos'!$B11),"S","")),"")</f>
        <v/>
      </c>
      <c r="S11" s="19" t="str">
        <f>IFERROR(IF(VLOOKUP(S$10,#REF!,3,FALSE)='Matriz Objetivos x Projetos'!$B11,"P",IF(OR(VLOOKUP('Matriz Objetivos x Projetos'!S$10,#REF!,4,FALSE)='Matriz Objetivos x Projetos'!$B11,VLOOKUP('Matriz Objetivos x Projetos'!S$10,#REF!,5,FALSE)='Matriz Objetivos x Projetos'!$B11),"S","")),"")</f>
        <v/>
      </c>
      <c r="T11" s="19" t="str">
        <f>IFERROR(IF(VLOOKUP(T$10,#REF!,3,FALSE)='Matriz Objetivos x Projetos'!$B11,"P",IF(OR(VLOOKUP('Matriz Objetivos x Projetos'!T$10,#REF!,4,FALSE)='Matriz Objetivos x Projetos'!$B11,VLOOKUP('Matriz Objetivos x Projetos'!T$10,#REF!,5,FALSE)='Matriz Objetivos x Projetos'!$B11),"S","")),"")</f>
        <v/>
      </c>
      <c r="U11" s="19" t="str">
        <f>IFERROR(IF(VLOOKUP(U$10,#REF!,3,FALSE)='Matriz Objetivos x Projetos'!$B11,"P",IF(OR(VLOOKUP('Matriz Objetivos x Projetos'!U$10,#REF!,4,FALSE)='Matriz Objetivos x Projetos'!$B11,VLOOKUP('Matriz Objetivos x Projetos'!U$10,#REF!,5,FALSE)='Matriz Objetivos x Projetos'!$B11),"S","")),"")</f>
        <v/>
      </c>
      <c r="V11" s="19" t="str">
        <f>IFERROR(IF(VLOOKUP(V$10,#REF!,3,FALSE)='Matriz Objetivos x Projetos'!$B11,"P",IF(OR(VLOOKUP('Matriz Objetivos x Projetos'!V$10,#REF!,4,FALSE)='Matriz Objetivos x Projetos'!$B11,VLOOKUP('Matriz Objetivos x Projetos'!V$10,#REF!,5,FALSE)='Matriz Objetivos x Projetos'!$B11),"S","")),"")</f>
        <v/>
      </c>
      <c r="W11" s="19" t="str">
        <f>IFERROR(IF(VLOOKUP(W$10,#REF!,3,FALSE)='Matriz Objetivos x Projetos'!$B11,"P",IF(OR(VLOOKUP('Matriz Objetivos x Projetos'!W$10,#REF!,4,FALSE)='Matriz Objetivos x Projetos'!$B11,VLOOKUP('Matriz Objetivos x Projetos'!W$10,#REF!,5,FALSE)='Matriz Objetivos x Projetos'!$B11),"S","")),"")</f>
        <v/>
      </c>
      <c r="X11" s="16">
        <f t="shared" ref="X11:X24" si="0">COUNTIF(C11:W11,"x")</f>
        <v>0</v>
      </c>
      <c r="Y11" s="15" t="str">
        <f>IF(A11="",#REF!,A11)</f>
        <v>Processos Internos</v>
      </c>
    </row>
    <row r="12" spans="1:25" ht="63" customHeight="1" x14ac:dyDescent="0.2">
      <c r="A12" s="148"/>
      <c r="B12" s="85" t="s">
        <v>44</v>
      </c>
      <c r="C12" s="19" t="str">
        <f>IFERROR(IF(VLOOKUP(C$10,#REF!,3,FALSE)='Matriz Objetivos x Projetos'!$B12,"P",IF(OR(VLOOKUP('Matriz Objetivos x Projetos'!C$10,#REF!,4,FALSE)='Matriz Objetivos x Projetos'!$B12,VLOOKUP('Matriz Objetivos x Projetos'!C$10,#REF!,5,FALSE)='Matriz Objetivos x Projetos'!$B12),"S","")),"")</f>
        <v/>
      </c>
      <c r="D12" s="19" t="str">
        <f>IFERROR(IF(VLOOKUP(D$10,#REF!,3,FALSE)='Matriz Objetivos x Projetos'!$B12,"P",IF(OR(VLOOKUP('Matriz Objetivos x Projetos'!D$10,#REF!,4,FALSE)='Matriz Objetivos x Projetos'!$B12,VLOOKUP('Matriz Objetivos x Projetos'!D$10,#REF!,5,FALSE)='Matriz Objetivos x Projetos'!$B12),"S","")),"")</f>
        <v/>
      </c>
      <c r="E12" s="19" t="str">
        <f>IFERROR(IF(VLOOKUP(E$10,#REF!,3,FALSE)='Matriz Objetivos x Projetos'!$B12,"P",IF(OR(VLOOKUP('Matriz Objetivos x Projetos'!E$10,#REF!,4,FALSE)='Matriz Objetivos x Projetos'!$B12,VLOOKUP('Matriz Objetivos x Projetos'!E$10,#REF!,5,FALSE)='Matriz Objetivos x Projetos'!$B12),"S","")),"")</f>
        <v/>
      </c>
      <c r="F12" s="19" t="str">
        <f>IFERROR(IF(VLOOKUP(F$10,#REF!,3,FALSE)='Matriz Objetivos x Projetos'!$B12,"P",IF(OR(VLOOKUP('Matriz Objetivos x Projetos'!F$10,#REF!,4,FALSE)='Matriz Objetivos x Projetos'!$B12,VLOOKUP('Matriz Objetivos x Projetos'!F$10,#REF!,5,FALSE)='Matriz Objetivos x Projetos'!$B12),"S","")),"")</f>
        <v/>
      </c>
      <c r="G12" s="19" t="str">
        <f>IFERROR(IF(VLOOKUP(G$10,#REF!,3,FALSE)='Matriz Objetivos x Projetos'!$B12,"P",IF(OR(VLOOKUP('Matriz Objetivos x Projetos'!G$10,#REF!,4,FALSE)='Matriz Objetivos x Projetos'!$B12,VLOOKUP('Matriz Objetivos x Projetos'!G$10,#REF!,5,FALSE)='Matriz Objetivos x Projetos'!$B12),"S","")),"")</f>
        <v/>
      </c>
      <c r="H12" s="19" t="str">
        <f>IFERROR(IF(VLOOKUP(H$10,#REF!,3,FALSE)='Matriz Objetivos x Projetos'!$B12,"P",IF(OR(VLOOKUP('Matriz Objetivos x Projetos'!H$10,#REF!,4,FALSE)='Matriz Objetivos x Projetos'!$B12,VLOOKUP('Matriz Objetivos x Projetos'!H$10,#REF!,5,FALSE)='Matriz Objetivos x Projetos'!$B12),"S","")),"")</f>
        <v/>
      </c>
      <c r="I12" s="19" t="str">
        <f>IFERROR(IF(VLOOKUP(I$10,#REF!,3,FALSE)='Matriz Objetivos x Projetos'!$B12,"P",IF(OR(VLOOKUP('Matriz Objetivos x Projetos'!I$10,#REF!,4,FALSE)='Matriz Objetivos x Projetos'!$B12,VLOOKUP('Matriz Objetivos x Projetos'!I$10,#REF!,5,FALSE)='Matriz Objetivos x Projetos'!$B12),"S","")),"")</f>
        <v/>
      </c>
      <c r="J12" s="19" t="str">
        <f>IFERROR(IF(VLOOKUP(J$10,#REF!,3,FALSE)='Matriz Objetivos x Projetos'!$B12,"P",IF(OR(VLOOKUP('Matriz Objetivos x Projetos'!J$10,#REF!,4,FALSE)='Matriz Objetivos x Projetos'!$B12,VLOOKUP('Matriz Objetivos x Projetos'!J$10,#REF!,5,FALSE)='Matriz Objetivos x Projetos'!$B12),"S","")),"")</f>
        <v/>
      </c>
      <c r="K12" s="19" t="str">
        <f>IFERROR(IF(VLOOKUP(K$10,#REF!,3,FALSE)='Matriz Objetivos x Projetos'!$B12,"P",IF(OR(VLOOKUP('Matriz Objetivos x Projetos'!K$10,#REF!,4,FALSE)='Matriz Objetivos x Projetos'!$B12,VLOOKUP('Matriz Objetivos x Projetos'!K$10,#REF!,5,FALSE)='Matriz Objetivos x Projetos'!$B12),"S","")),"")</f>
        <v/>
      </c>
      <c r="L12" s="19" t="str">
        <f>IFERROR(IF(VLOOKUP(L$10,#REF!,3,FALSE)='Matriz Objetivos x Projetos'!$B12,"P",IF(OR(VLOOKUP('Matriz Objetivos x Projetos'!L$10,#REF!,4,FALSE)='Matriz Objetivos x Projetos'!$B12,VLOOKUP('Matriz Objetivos x Projetos'!L$10,#REF!,5,FALSE)='Matriz Objetivos x Projetos'!$B12),"S","")),"")</f>
        <v/>
      </c>
      <c r="M12" s="19" t="str">
        <f>IFERROR(IF(VLOOKUP(M$10,#REF!,3,FALSE)='Matriz Objetivos x Projetos'!$B12,"P",IF(OR(VLOOKUP('Matriz Objetivos x Projetos'!M$10,#REF!,4,FALSE)='Matriz Objetivos x Projetos'!$B12,VLOOKUP('Matriz Objetivos x Projetos'!M$10,#REF!,5,FALSE)='Matriz Objetivos x Projetos'!$B12),"S","")),"")</f>
        <v/>
      </c>
      <c r="N12" s="19" t="str">
        <f>IFERROR(IF(VLOOKUP(N$10,#REF!,3,FALSE)='Matriz Objetivos x Projetos'!$B12,"P",IF(OR(VLOOKUP('Matriz Objetivos x Projetos'!N$10,#REF!,4,FALSE)='Matriz Objetivos x Projetos'!$B12,VLOOKUP('Matriz Objetivos x Projetos'!N$10,#REF!,5,FALSE)='Matriz Objetivos x Projetos'!$B12),"S","")),"")</f>
        <v/>
      </c>
      <c r="O12" s="19" t="str">
        <f>IFERROR(IF(VLOOKUP(O$10,#REF!,3,FALSE)='Matriz Objetivos x Projetos'!$B12,"P",IF(OR(VLOOKUP('Matriz Objetivos x Projetos'!O$10,#REF!,4,FALSE)='Matriz Objetivos x Projetos'!$B12,VLOOKUP('Matriz Objetivos x Projetos'!O$10,#REF!,5,FALSE)='Matriz Objetivos x Projetos'!$B12),"S","")),"")</f>
        <v/>
      </c>
      <c r="P12" s="19" t="str">
        <f>IFERROR(IF(VLOOKUP(P$10,#REF!,3,FALSE)='Matriz Objetivos x Projetos'!$B12,"P",IF(OR(VLOOKUP('Matriz Objetivos x Projetos'!P$10,#REF!,4,FALSE)='Matriz Objetivos x Projetos'!$B12,VLOOKUP('Matriz Objetivos x Projetos'!P$10,#REF!,5,FALSE)='Matriz Objetivos x Projetos'!$B12),"S","")),"")</f>
        <v/>
      </c>
      <c r="Q12" s="19" t="str">
        <f>IFERROR(IF(VLOOKUP(Q$10,#REF!,3,FALSE)='Matriz Objetivos x Projetos'!$B12,"P",IF(OR(VLOOKUP('Matriz Objetivos x Projetos'!Q$10,#REF!,4,FALSE)='Matriz Objetivos x Projetos'!$B12,VLOOKUP('Matriz Objetivos x Projetos'!Q$10,#REF!,5,FALSE)='Matriz Objetivos x Projetos'!$B12),"S","")),"")</f>
        <v/>
      </c>
      <c r="R12" s="19" t="str">
        <f>IFERROR(IF(VLOOKUP(R$10,#REF!,3,FALSE)='Matriz Objetivos x Projetos'!$B12,"P",IF(OR(VLOOKUP('Matriz Objetivos x Projetos'!R$10,#REF!,4,FALSE)='Matriz Objetivos x Projetos'!$B12,VLOOKUP('Matriz Objetivos x Projetos'!R$10,#REF!,5,FALSE)='Matriz Objetivos x Projetos'!$B12),"S","")),"")</f>
        <v/>
      </c>
      <c r="S12" s="19" t="str">
        <f>IFERROR(IF(VLOOKUP(S$10,#REF!,3,FALSE)='Matriz Objetivos x Projetos'!$B12,"P",IF(OR(VLOOKUP('Matriz Objetivos x Projetos'!S$10,#REF!,4,FALSE)='Matriz Objetivos x Projetos'!$B12,VLOOKUP('Matriz Objetivos x Projetos'!S$10,#REF!,5,FALSE)='Matriz Objetivos x Projetos'!$B12),"S","")),"")</f>
        <v/>
      </c>
      <c r="T12" s="19" t="str">
        <f>IFERROR(IF(VLOOKUP(T$10,#REF!,3,FALSE)='Matriz Objetivos x Projetos'!$B12,"P",IF(OR(VLOOKUP('Matriz Objetivos x Projetos'!T$10,#REF!,4,FALSE)='Matriz Objetivos x Projetos'!$B12,VLOOKUP('Matriz Objetivos x Projetos'!T$10,#REF!,5,FALSE)='Matriz Objetivos x Projetos'!$B12),"S","")),"")</f>
        <v/>
      </c>
      <c r="U12" s="19" t="str">
        <f>IFERROR(IF(VLOOKUP(U$10,#REF!,3,FALSE)='Matriz Objetivos x Projetos'!$B12,"P",IF(OR(VLOOKUP('Matriz Objetivos x Projetos'!U$10,#REF!,4,FALSE)='Matriz Objetivos x Projetos'!$B12,VLOOKUP('Matriz Objetivos x Projetos'!U$10,#REF!,5,FALSE)='Matriz Objetivos x Projetos'!$B12),"S","")),"")</f>
        <v/>
      </c>
      <c r="V12" s="19" t="str">
        <f>IFERROR(IF(VLOOKUP(V$10,#REF!,3,FALSE)='Matriz Objetivos x Projetos'!$B12,"P",IF(OR(VLOOKUP('Matriz Objetivos x Projetos'!V$10,#REF!,4,FALSE)='Matriz Objetivos x Projetos'!$B12,VLOOKUP('Matriz Objetivos x Projetos'!V$10,#REF!,5,FALSE)='Matriz Objetivos x Projetos'!$B12),"S","")),"")</f>
        <v/>
      </c>
      <c r="W12" s="19" t="str">
        <f>IFERROR(IF(VLOOKUP(W$10,#REF!,3,FALSE)='Matriz Objetivos x Projetos'!$B12,"P",IF(OR(VLOOKUP('Matriz Objetivos x Projetos'!W$10,#REF!,4,FALSE)='Matriz Objetivos x Projetos'!$B12,VLOOKUP('Matriz Objetivos x Projetos'!W$10,#REF!,5,FALSE)='Matriz Objetivos x Projetos'!$B12),"S","")),"")</f>
        <v/>
      </c>
      <c r="X12" s="16">
        <f t="shared" si="0"/>
        <v>0</v>
      </c>
      <c r="Y12" s="15" t="str">
        <f t="shared" ref="Y12:Y24" si="1">IF(A12="",Y11,A12)</f>
        <v>Processos Internos</v>
      </c>
    </row>
    <row r="13" spans="1:25" ht="63" customHeight="1" x14ac:dyDescent="0.2">
      <c r="A13" s="148"/>
      <c r="B13" s="85" t="s">
        <v>28</v>
      </c>
      <c r="C13" s="19" t="str">
        <f>IFERROR(IF(VLOOKUP(C$10,#REF!,3,FALSE)='Matriz Objetivos x Projetos'!$B13,"P",IF(OR(VLOOKUP('Matriz Objetivos x Projetos'!C$10,#REF!,4,FALSE)='Matriz Objetivos x Projetos'!$B13,VLOOKUP('Matriz Objetivos x Projetos'!C$10,#REF!,5,FALSE)='Matriz Objetivos x Projetos'!$B13),"S","")),"")</f>
        <v/>
      </c>
      <c r="D13" s="19" t="str">
        <f>IFERROR(IF(VLOOKUP(D$10,#REF!,3,FALSE)='Matriz Objetivos x Projetos'!$B13,"P",IF(OR(VLOOKUP('Matriz Objetivos x Projetos'!D$10,#REF!,4,FALSE)='Matriz Objetivos x Projetos'!$B13,VLOOKUP('Matriz Objetivos x Projetos'!D$10,#REF!,5,FALSE)='Matriz Objetivos x Projetos'!$B13),"S","")),"")</f>
        <v/>
      </c>
      <c r="E13" s="19" t="str">
        <f>IFERROR(IF(VLOOKUP(E$10,#REF!,3,FALSE)='Matriz Objetivos x Projetos'!$B13,"P",IF(OR(VLOOKUP('Matriz Objetivos x Projetos'!E$10,#REF!,4,FALSE)='Matriz Objetivos x Projetos'!$B13,VLOOKUP('Matriz Objetivos x Projetos'!E$10,#REF!,5,FALSE)='Matriz Objetivos x Projetos'!$B13),"S","")),"")</f>
        <v/>
      </c>
      <c r="F13" s="19" t="str">
        <f>IFERROR(IF(VLOOKUP(F$10,#REF!,3,FALSE)='Matriz Objetivos x Projetos'!$B13,"P",IF(OR(VLOOKUP('Matriz Objetivos x Projetos'!F$10,#REF!,4,FALSE)='Matriz Objetivos x Projetos'!$B13,VLOOKUP('Matriz Objetivos x Projetos'!F$10,#REF!,5,FALSE)='Matriz Objetivos x Projetos'!$B13),"S","")),"")</f>
        <v/>
      </c>
      <c r="G13" s="19" t="str">
        <f>IFERROR(IF(VLOOKUP(G$10,#REF!,3,FALSE)='Matriz Objetivos x Projetos'!$B13,"P",IF(OR(VLOOKUP('Matriz Objetivos x Projetos'!G$10,#REF!,4,FALSE)='Matriz Objetivos x Projetos'!$B13,VLOOKUP('Matriz Objetivos x Projetos'!G$10,#REF!,5,FALSE)='Matriz Objetivos x Projetos'!$B13),"S","")),"")</f>
        <v/>
      </c>
      <c r="H13" s="19" t="str">
        <f>IFERROR(IF(VLOOKUP(H$10,#REF!,3,FALSE)='Matriz Objetivos x Projetos'!$B13,"P",IF(OR(VLOOKUP('Matriz Objetivos x Projetos'!H$10,#REF!,4,FALSE)='Matriz Objetivos x Projetos'!$B13,VLOOKUP('Matriz Objetivos x Projetos'!H$10,#REF!,5,FALSE)='Matriz Objetivos x Projetos'!$B13),"S","")),"")</f>
        <v/>
      </c>
      <c r="I13" s="19" t="str">
        <f>IFERROR(IF(VLOOKUP(I$10,#REF!,3,FALSE)='Matriz Objetivos x Projetos'!$B13,"P",IF(OR(VLOOKUP('Matriz Objetivos x Projetos'!I$10,#REF!,4,FALSE)='Matriz Objetivos x Projetos'!$B13,VLOOKUP('Matriz Objetivos x Projetos'!I$10,#REF!,5,FALSE)='Matriz Objetivos x Projetos'!$B13),"S","")),"")</f>
        <v/>
      </c>
      <c r="J13" s="19" t="str">
        <f>IFERROR(IF(VLOOKUP(J$10,#REF!,3,FALSE)='Matriz Objetivos x Projetos'!$B13,"P",IF(OR(VLOOKUP('Matriz Objetivos x Projetos'!J$10,#REF!,4,FALSE)='Matriz Objetivos x Projetos'!$B13,VLOOKUP('Matriz Objetivos x Projetos'!J$10,#REF!,5,FALSE)='Matriz Objetivos x Projetos'!$B13),"S","")),"")</f>
        <v/>
      </c>
      <c r="K13" s="19" t="str">
        <f>IFERROR(IF(VLOOKUP(K$10,#REF!,3,FALSE)='Matriz Objetivos x Projetos'!$B13,"P",IF(OR(VLOOKUP('Matriz Objetivos x Projetos'!K$10,#REF!,4,FALSE)='Matriz Objetivos x Projetos'!$B13,VLOOKUP('Matriz Objetivos x Projetos'!K$10,#REF!,5,FALSE)='Matriz Objetivos x Projetos'!$B13),"S","")),"")</f>
        <v/>
      </c>
      <c r="L13" s="19" t="str">
        <f>IFERROR(IF(VLOOKUP(L$10,#REF!,3,FALSE)='Matriz Objetivos x Projetos'!$B13,"P",IF(OR(VLOOKUP('Matriz Objetivos x Projetos'!L$10,#REF!,4,FALSE)='Matriz Objetivos x Projetos'!$B13,VLOOKUP('Matriz Objetivos x Projetos'!L$10,#REF!,5,FALSE)='Matriz Objetivos x Projetos'!$B13),"S","")),"")</f>
        <v/>
      </c>
      <c r="M13" s="19" t="str">
        <f>IFERROR(IF(VLOOKUP(M$10,#REF!,3,FALSE)='Matriz Objetivos x Projetos'!$B13,"P",IF(OR(VLOOKUP('Matriz Objetivos x Projetos'!M$10,#REF!,4,FALSE)='Matriz Objetivos x Projetos'!$B13,VLOOKUP('Matriz Objetivos x Projetos'!M$10,#REF!,5,FALSE)='Matriz Objetivos x Projetos'!$B13),"S","")),"")</f>
        <v/>
      </c>
      <c r="N13" s="19" t="str">
        <f>IFERROR(IF(VLOOKUP(N$10,#REF!,3,FALSE)='Matriz Objetivos x Projetos'!$B13,"P",IF(OR(VLOOKUP('Matriz Objetivos x Projetos'!N$10,#REF!,4,FALSE)='Matriz Objetivos x Projetos'!$B13,VLOOKUP('Matriz Objetivos x Projetos'!N$10,#REF!,5,FALSE)='Matriz Objetivos x Projetos'!$B13),"S","")),"")</f>
        <v/>
      </c>
      <c r="O13" s="19" t="str">
        <f>IFERROR(IF(VLOOKUP(O$10,#REF!,3,FALSE)='Matriz Objetivos x Projetos'!$B13,"P",IF(OR(VLOOKUP('Matriz Objetivos x Projetos'!O$10,#REF!,4,FALSE)='Matriz Objetivos x Projetos'!$B13,VLOOKUP('Matriz Objetivos x Projetos'!O$10,#REF!,5,FALSE)='Matriz Objetivos x Projetos'!$B13),"S","")),"")</f>
        <v/>
      </c>
      <c r="P13" s="19" t="str">
        <f>IFERROR(IF(VLOOKUP(P$10,#REF!,3,FALSE)='Matriz Objetivos x Projetos'!$B13,"P",IF(OR(VLOOKUP('Matriz Objetivos x Projetos'!P$10,#REF!,4,FALSE)='Matriz Objetivos x Projetos'!$B13,VLOOKUP('Matriz Objetivos x Projetos'!P$10,#REF!,5,FALSE)='Matriz Objetivos x Projetos'!$B13),"S","")),"")</f>
        <v/>
      </c>
      <c r="Q13" s="19" t="str">
        <f>IFERROR(IF(VLOOKUP(Q$10,#REF!,3,FALSE)='Matriz Objetivos x Projetos'!$B13,"P",IF(OR(VLOOKUP('Matriz Objetivos x Projetos'!Q$10,#REF!,4,FALSE)='Matriz Objetivos x Projetos'!$B13,VLOOKUP('Matriz Objetivos x Projetos'!Q$10,#REF!,5,FALSE)='Matriz Objetivos x Projetos'!$B13),"S","")),"")</f>
        <v/>
      </c>
      <c r="R13" s="19" t="str">
        <f>IFERROR(IF(VLOOKUP(R$10,#REF!,3,FALSE)='Matriz Objetivos x Projetos'!$B13,"P",IF(OR(VLOOKUP('Matriz Objetivos x Projetos'!R$10,#REF!,4,FALSE)='Matriz Objetivos x Projetos'!$B13,VLOOKUP('Matriz Objetivos x Projetos'!R$10,#REF!,5,FALSE)='Matriz Objetivos x Projetos'!$B13),"S","")),"")</f>
        <v/>
      </c>
      <c r="S13" s="19" t="str">
        <f>IFERROR(IF(VLOOKUP(S$10,#REF!,3,FALSE)='Matriz Objetivos x Projetos'!$B13,"P",IF(OR(VLOOKUP('Matriz Objetivos x Projetos'!S$10,#REF!,4,FALSE)='Matriz Objetivos x Projetos'!$B13,VLOOKUP('Matriz Objetivos x Projetos'!S$10,#REF!,5,FALSE)='Matriz Objetivos x Projetos'!$B13),"S","")),"")</f>
        <v/>
      </c>
      <c r="T13" s="19" t="str">
        <f>IFERROR(IF(VLOOKUP(T$10,#REF!,3,FALSE)='Matriz Objetivos x Projetos'!$B13,"P",IF(OR(VLOOKUP('Matriz Objetivos x Projetos'!T$10,#REF!,4,FALSE)='Matriz Objetivos x Projetos'!$B13,VLOOKUP('Matriz Objetivos x Projetos'!T$10,#REF!,5,FALSE)='Matriz Objetivos x Projetos'!$B13),"S","")),"")</f>
        <v/>
      </c>
      <c r="U13" s="19" t="str">
        <f>IFERROR(IF(VLOOKUP(U$10,#REF!,3,FALSE)='Matriz Objetivos x Projetos'!$B13,"P",IF(OR(VLOOKUP('Matriz Objetivos x Projetos'!U$10,#REF!,4,FALSE)='Matriz Objetivos x Projetos'!$B13,VLOOKUP('Matriz Objetivos x Projetos'!U$10,#REF!,5,FALSE)='Matriz Objetivos x Projetos'!$B13),"S","")),"")</f>
        <v/>
      </c>
      <c r="V13" s="19" t="str">
        <f>IFERROR(IF(VLOOKUP(V$10,#REF!,3,FALSE)='Matriz Objetivos x Projetos'!$B13,"P",IF(OR(VLOOKUP('Matriz Objetivos x Projetos'!V$10,#REF!,4,FALSE)='Matriz Objetivos x Projetos'!$B13,VLOOKUP('Matriz Objetivos x Projetos'!V$10,#REF!,5,FALSE)='Matriz Objetivos x Projetos'!$B13),"S","")),"")</f>
        <v/>
      </c>
      <c r="W13" s="19" t="str">
        <f>IFERROR(IF(VLOOKUP(W$10,#REF!,3,FALSE)='Matriz Objetivos x Projetos'!$B13,"P",IF(OR(VLOOKUP('Matriz Objetivos x Projetos'!W$10,#REF!,4,FALSE)='Matriz Objetivos x Projetos'!$B13,VLOOKUP('Matriz Objetivos x Projetos'!W$10,#REF!,5,FALSE)='Matriz Objetivos x Projetos'!$B13),"S","")),"")</f>
        <v/>
      </c>
      <c r="X13" s="16">
        <f t="shared" si="0"/>
        <v>0</v>
      </c>
      <c r="Y13" s="15" t="str">
        <f t="shared" si="1"/>
        <v>Processos Internos</v>
      </c>
    </row>
    <row r="14" spans="1:25" ht="63" customHeight="1" x14ac:dyDescent="0.2">
      <c r="A14" s="148"/>
      <c r="B14" s="85" t="s">
        <v>29</v>
      </c>
      <c r="C14" s="19" t="str">
        <f>IFERROR(IF(VLOOKUP(C$10,#REF!,3,FALSE)='Matriz Objetivos x Projetos'!$B14,"P",IF(OR(VLOOKUP('Matriz Objetivos x Projetos'!C$10,#REF!,4,FALSE)='Matriz Objetivos x Projetos'!$B14,VLOOKUP('Matriz Objetivos x Projetos'!C$10,#REF!,5,FALSE)='Matriz Objetivos x Projetos'!$B14),"S","")),"")</f>
        <v/>
      </c>
      <c r="D14" s="19" t="str">
        <f>IFERROR(IF(VLOOKUP(D$10,#REF!,3,FALSE)='Matriz Objetivos x Projetos'!$B14,"P",IF(OR(VLOOKUP('Matriz Objetivos x Projetos'!D$10,#REF!,4,FALSE)='Matriz Objetivos x Projetos'!$B14,VLOOKUP('Matriz Objetivos x Projetos'!D$10,#REF!,5,FALSE)='Matriz Objetivos x Projetos'!$B14),"S","")),"")</f>
        <v/>
      </c>
      <c r="E14" s="19" t="str">
        <f>IFERROR(IF(VLOOKUP(E$10,#REF!,3,FALSE)='Matriz Objetivos x Projetos'!$B14,"P",IF(OR(VLOOKUP('Matriz Objetivos x Projetos'!E$10,#REF!,4,FALSE)='Matriz Objetivos x Projetos'!$B14,VLOOKUP('Matriz Objetivos x Projetos'!E$10,#REF!,5,FALSE)='Matriz Objetivos x Projetos'!$B14),"S","")),"")</f>
        <v/>
      </c>
      <c r="F14" s="19" t="str">
        <f>IFERROR(IF(VLOOKUP(F$10,#REF!,3,FALSE)='Matriz Objetivos x Projetos'!$B14,"P",IF(OR(VLOOKUP('Matriz Objetivos x Projetos'!F$10,#REF!,4,FALSE)='Matriz Objetivos x Projetos'!$B14,VLOOKUP('Matriz Objetivos x Projetos'!F$10,#REF!,5,FALSE)='Matriz Objetivos x Projetos'!$B14),"S","")),"")</f>
        <v/>
      </c>
      <c r="G14" s="19" t="str">
        <f>IFERROR(IF(VLOOKUP(G$10,#REF!,3,FALSE)='Matriz Objetivos x Projetos'!$B14,"P",IF(OR(VLOOKUP('Matriz Objetivos x Projetos'!G$10,#REF!,4,FALSE)='Matriz Objetivos x Projetos'!$B14,VLOOKUP('Matriz Objetivos x Projetos'!G$10,#REF!,5,FALSE)='Matriz Objetivos x Projetos'!$B14),"S","")),"")</f>
        <v/>
      </c>
      <c r="H14" s="19" t="str">
        <f>IFERROR(IF(VLOOKUP(H$10,#REF!,3,FALSE)='Matriz Objetivos x Projetos'!$B14,"P",IF(OR(VLOOKUP('Matriz Objetivos x Projetos'!H$10,#REF!,4,FALSE)='Matriz Objetivos x Projetos'!$B14,VLOOKUP('Matriz Objetivos x Projetos'!H$10,#REF!,5,FALSE)='Matriz Objetivos x Projetos'!$B14),"S","")),"")</f>
        <v/>
      </c>
      <c r="I14" s="19" t="str">
        <f>IFERROR(IF(VLOOKUP(I$10,#REF!,3,FALSE)='Matriz Objetivos x Projetos'!$B14,"P",IF(OR(VLOOKUP('Matriz Objetivos x Projetos'!I$10,#REF!,4,FALSE)='Matriz Objetivos x Projetos'!$B14,VLOOKUP('Matriz Objetivos x Projetos'!I$10,#REF!,5,FALSE)='Matriz Objetivos x Projetos'!$B14),"S","")),"")</f>
        <v/>
      </c>
      <c r="J14" s="19" t="str">
        <f>IFERROR(IF(VLOOKUP(J$10,#REF!,3,FALSE)='Matriz Objetivos x Projetos'!$B14,"P",IF(OR(VLOOKUP('Matriz Objetivos x Projetos'!J$10,#REF!,4,FALSE)='Matriz Objetivos x Projetos'!$B14,VLOOKUP('Matriz Objetivos x Projetos'!J$10,#REF!,5,FALSE)='Matriz Objetivos x Projetos'!$B14),"S","")),"")</f>
        <v/>
      </c>
      <c r="K14" s="19" t="str">
        <f>IFERROR(IF(VLOOKUP(K$10,#REF!,3,FALSE)='Matriz Objetivos x Projetos'!$B14,"P",IF(OR(VLOOKUP('Matriz Objetivos x Projetos'!K$10,#REF!,4,FALSE)='Matriz Objetivos x Projetos'!$B14,VLOOKUP('Matriz Objetivos x Projetos'!K$10,#REF!,5,FALSE)='Matriz Objetivos x Projetos'!$B14),"S","")),"")</f>
        <v/>
      </c>
      <c r="L14" s="19" t="str">
        <f>IFERROR(IF(VLOOKUP(L$10,#REF!,3,FALSE)='Matriz Objetivos x Projetos'!$B14,"P",IF(OR(VLOOKUP('Matriz Objetivos x Projetos'!L$10,#REF!,4,FALSE)='Matriz Objetivos x Projetos'!$B14,VLOOKUP('Matriz Objetivos x Projetos'!L$10,#REF!,5,FALSE)='Matriz Objetivos x Projetos'!$B14),"S","")),"")</f>
        <v/>
      </c>
      <c r="M14" s="19" t="str">
        <f>IFERROR(IF(VLOOKUP(M$10,#REF!,3,FALSE)='Matriz Objetivos x Projetos'!$B14,"P",IF(OR(VLOOKUP('Matriz Objetivos x Projetos'!M$10,#REF!,4,FALSE)='Matriz Objetivos x Projetos'!$B14,VLOOKUP('Matriz Objetivos x Projetos'!M$10,#REF!,5,FALSE)='Matriz Objetivos x Projetos'!$B14),"S","")),"")</f>
        <v/>
      </c>
      <c r="N14" s="19" t="str">
        <f>IFERROR(IF(VLOOKUP(N$10,#REF!,3,FALSE)='Matriz Objetivos x Projetos'!$B14,"P",IF(OR(VLOOKUP('Matriz Objetivos x Projetos'!N$10,#REF!,4,FALSE)='Matriz Objetivos x Projetos'!$B14,VLOOKUP('Matriz Objetivos x Projetos'!N$10,#REF!,5,FALSE)='Matriz Objetivos x Projetos'!$B14),"S","")),"")</f>
        <v/>
      </c>
      <c r="O14" s="19" t="str">
        <f>IFERROR(IF(VLOOKUP(O$10,#REF!,3,FALSE)='Matriz Objetivos x Projetos'!$B14,"P",IF(OR(VLOOKUP('Matriz Objetivos x Projetos'!O$10,#REF!,4,FALSE)='Matriz Objetivos x Projetos'!$B14,VLOOKUP('Matriz Objetivos x Projetos'!O$10,#REF!,5,FALSE)='Matriz Objetivos x Projetos'!$B14),"S","")),"")</f>
        <v/>
      </c>
      <c r="P14" s="19" t="str">
        <f>IFERROR(IF(VLOOKUP(P$10,#REF!,3,FALSE)='Matriz Objetivos x Projetos'!$B14,"P",IF(OR(VLOOKUP('Matriz Objetivos x Projetos'!P$10,#REF!,4,FALSE)='Matriz Objetivos x Projetos'!$B14,VLOOKUP('Matriz Objetivos x Projetos'!P$10,#REF!,5,FALSE)='Matriz Objetivos x Projetos'!$B14),"S","")),"")</f>
        <v/>
      </c>
      <c r="Q14" s="19" t="str">
        <f>IFERROR(IF(VLOOKUP(Q$10,#REF!,3,FALSE)='Matriz Objetivos x Projetos'!$B14,"P",IF(OR(VLOOKUP('Matriz Objetivos x Projetos'!Q$10,#REF!,4,FALSE)='Matriz Objetivos x Projetos'!$B14,VLOOKUP('Matriz Objetivos x Projetos'!Q$10,#REF!,5,FALSE)='Matriz Objetivos x Projetos'!$B14),"S","")),"")</f>
        <v/>
      </c>
      <c r="R14" s="19" t="str">
        <f>IFERROR(IF(VLOOKUP(R$10,#REF!,3,FALSE)='Matriz Objetivos x Projetos'!$B14,"P",IF(OR(VLOOKUP('Matriz Objetivos x Projetos'!R$10,#REF!,4,FALSE)='Matriz Objetivos x Projetos'!$B14,VLOOKUP('Matriz Objetivos x Projetos'!R$10,#REF!,5,FALSE)='Matriz Objetivos x Projetos'!$B14),"S","")),"")</f>
        <v/>
      </c>
      <c r="S14" s="19" t="str">
        <f>IFERROR(IF(VLOOKUP(S$10,#REF!,3,FALSE)='Matriz Objetivos x Projetos'!$B14,"P",IF(OR(VLOOKUP('Matriz Objetivos x Projetos'!S$10,#REF!,4,FALSE)='Matriz Objetivos x Projetos'!$B14,VLOOKUP('Matriz Objetivos x Projetos'!S$10,#REF!,5,FALSE)='Matriz Objetivos x Projetos'!$B14),"S","")),"")</f>
        <v/>
      </c>
      <c r="T14" s="19" t="str">
        <f>IFERROR(IF(VLOOKUP(T$10,#REF!,3,FALSE)='Matriz Objetivos x Projetos'!$B14,"P",IF(OR(VLOOKUP('Matriz Objetivos x Projetos'!T$10,#REF!,4,FALSE)='Matriz Objetivos x Projetos'!$B14,VLOOKUP('Matriz Objetivos x Projetos'!T$10,#REF!,5,FALSE)='Matriz Objetivos x Projetos'!$B14),"S","")),"")</f>
        <v/>
      </c>
      <c r="U14" s="19" t="str">
        <f>IFERROR(IF(VLOOKUP(U$10,#REF!,3,FALSE)='Matriz Objetivos x Projetos'!$B14,"P",IF(OR(VLOOKUP('Matriz Objetivos x Projetos'!U$10,#REF!,4,FALSE)='Matriz Objetivos x Projetos'!$B14,VLOOKUP('Matriz Objetivos x Projetos'!U$10,#REF!,5,FALSE)='Matriz Objetivos x Projetos'!$B14),"S","")),"")</f>
        <v/>
      </c>
      <c r="V14" s="19" t="str">
        <f>IFERROR(IF(VLOOKUP(V$10,#REF!,3,FALSE)='Matriz Objetivos x Projetos'!$B14,"P",IF(OR(VLOOKUP('Matriz Objetivos x Projetos'!V$10,#REF!,4,FALSE)='Matriz Objetivos x Projetos'!$B14,VLOOKUP('Matriz Objetivos x Projetos'!V$10,#REF!,5,FALSE)='Matriz Objetivos x Projetos'!$B14),"S","")),"")</f>
        <v/>
      </c>
      <c r="W14" s="19" t="str">
        <f>IFERROR(IF(VLOOKUP(W$10,#REF!,3,FALSE)='Matriz Objetivos x Projetos'!$B14,"P",IF(OR(VLOOKUP('Matriz Objetivos x Projetos'!W$10,#REF!,4,FALSE)='Matriz Objetivos x Projetos'!$B14,VLOOKUP('Matriz Objetivos x Projetos'!W$10,#REF!,5,FALSE)='Matriz Objetivos x Projetos'!$B14),"S","")),"")</f>
        <v/>
      </c>
      <c r="X14" s="16">
        <f t="shared" si="0"/>
        <v>0</v>
      </c>
      <c r="Y14" s="15" t="str">
        <f t="shared" si="1"/>
        <v>Processos Internos</v>
      </c>
    </row>
    <row r="15" spans="1:25" ht="63" customHeight="1" x14ac:dyDescent="0.2">
      <c r="A15" s="148"/>
      <c r="B15" s="85" t="s">
        <v>45</v>
      </c>
      <c r="C15" s="19" t="str">
        <f>IFERROR(IF(VLOOKUP(C$10,#REF!,3,FALSE)='Matriz Objetivos x Projetos'!$B15,"P",IF(OR(VLOOKUP('Matriz Objetivos x Projetos'!C$10,#REF!,4,FALSE)='Matriz Objetivos x Projetos'!$B15,VLOOKUP('Matriz Objetivos x Projetos'!C$10,#REF!,5,FALSE)='Matriz Objetivos x Projetos'!$B15),"S","")),"")</f>
        <v/>
      </c>
      <c r="D15" s="19" t="str">
        <f>IFERROR(IF(VLOOKUP(D$10,#REF!,3,FALSE)='Matriz Objetivos x Projetos'!$B15,"P",IF(OR(VLOOKUP('Matriz Objetivos x Projetos'!D$10,#REF!,4,FALSE)='Matriz Objetivos x Projetos'!$B15,VLOOKUP('Matriz Objetivos x Projetos'!D$10,#REF!,5,FALSE)='Matriz Objetivos x Projetos'!$B15),"S","")),"")</f>
        <v/>
      </c>
      <c r="E15" s="19" t="str">
        <f>IFERROR(IF(VLOOKUP(E$10,#REF!,3,FALSE)='Matriz Objetivos x Projetos'!$B15,"P",IF(OR(VLOOKUP('Matriz Objetivos x Projetos'!E$10,#REF!,4,FALSE)='Matriz Objetivos x Projetos'!$B15,VLOOKUP('Matriz Objetivos x Projetos'!E$10,#REF!,5,FALSE)='Matriz Objetivos x Projetos'!$B15),"S","")),"")</f>
        <v/>
      </c>
      <c r="F15" s="19" t="str">
        <f>IFERROR(IF(VLOOKUP(F$10,#REF!,3,FALSE)='Matriz Objetivos x Projetos'!$B15,"P",IF(OR(VLOOKUP('Matriz Objetivos x Projetos'!F$10,#REF!,4,FALSE)='Matriz Objetivos x Projetos'!$B15,VLOOKUP('Matriz Objetivos x Projetos'!F$10,#REF!,5,FALSE)='Matriz Objetivos x Projetos'!$B15),"S","")),"")</f>
        <v/>
      </c>
      <c r="G15" s="19" t="str">
        <f>IFERROR(IF(VLOOKUP(G$10,#REF!,3,FALSE)='Matriz Objetivos x Projetos'!$B15,"P",IF(OR(VLOOKUP('Matriz Objetivos x Projetos'!G$10,#REF!,4,FALSE)='Matriz Objetivos x Projetos'!$B15,VLOOKUP('Matriz Objetivos x Projetos'!G$10,#REF!,5,FALSE)='Matriz Objetivos x Projetos'!$B15),"S","")),"")</f>
        <v/>
      </c>
      <c r="H15" s="19" t="str">
        <f>IFERROR(IF(VLOOKUP(H$10,#REF!,3,FALSE)='Matriz Objetivos x Projetos'!$B15,"P",IF(OR(VLOOKUP('Matriz Objetivos x Projetos'!H$10,#REF!,4,FALSE)='Matriz Objetivos x Projetos'!$B15,VLOOKUP('Matriz Objetivos x Projetos'!H$10,#REF!,5,FALSE)='Matriz Objetivos x Projetos'!$B15),"S","")),"")</f>
        <v/>
      </c>
      <c r="I15" s="19" t="str">
        <f>IFERROR(IF(VLOOKUP(I$10,#REF!,3,FALSE)='Matriz Objetivos x Projetos'!$B15,"P",IF(OR(VLOOKUP('Matriz Objetivos x Projetos'!I$10,#REF!,4,FALSE)='Matriz Objetivos x Projetos'!$B15,VLOOKUP('Matriz Objetivos x Projetos'!I$10,#REF!,5,FALSE)='Matriz Objetivos x Projetos'!$B15),"S","")),"")</f>
        <v/>
      </c>
      <c r="J15" s="19" t="str">
        <f>IFERROR(IF(VLOOKUP(J$10,#REF!,3,FALSE)='Matriz Objetivos x Projetos'!$B15,"P",IF(OR(VLOOKUP('Matriz Objetivos x Projetos'!J$10,#REF!,4,FALSE)='Matriz Objetivos x Projetos'!$B15,VLOOKUP('Matriz Objetivos x Projetos'!J$10,#REF!,5,FALSE)='Matriz Objetivos x Projetos'!$B15),"S","")),"")</f>
        <v/>
      </c>
      <c r="K15" s="19" t="str">
        <f>IFERROR(IF(VLOOKUP(K$10,#REF!,3,FALSE)='Matriz Objetivos x Projetos'!$B15,"P",IF(OR(VLOOKUP('Matriz Objetivos x Projetos'!K$10,#REF!,4,FALSE)='Matriz Objetivos x Projetos'!$B15,VLOOKUP('Matriz Objetivos x Projetos'!K$10,#REF!,5,FALSE)='Matriz Objetivos x Projetos'!$B15),"S","")),"")</f>
        <v/>
      </c>
      <c r="L15" s="19" t="str">
        <f>IFERROR(IF(VLOOKUP(L$10,#REF!,3,FALSE)='Matriz Objetivos x Projetos'!$B15,"P",IF(OR(VLOOKUP('Matriz Objetivos x Projetos'!L$10,#REF!,4,FALSE)='Matriz Objetivos x Projetos'!$B15,VLOOKUP('Matriz Objetivos x Projetos'!L$10,#REF!,5,FALSE)='Matriz Objetivos x Projetos'!$B15),"S","")),"")</f>
        <v/>
      </c>
      <c r="M15" s="19" t="str">
        <f>IFERROR(IF(VLOOKUP(M$10,#REF!,3,FALSE)='Matriz Objetivos x Projetos'!$B15,"P",IF(OR(VLOOKUP('Matriz Objetivos x Projetos'!M$10,#REF!,4,FALSE)='Matriz Objetivos x Projetos'!$B15,VLOOKUP('Matriz Objetivos x Projetos'!M$10,#REF!,5,FALSE)='Matriz Objetivos x Projetos'!$B15),"S","")),"")</f>
        <v/>
      </c>
      <c r="N15" s="19" t="str">
        <f>IFERROR(IF(VLOOKUP(N$10,#REF!,3,FALSE)='Matriz Objetivos x Projetos'!$B15,"P",IF(OR(VLOOKUP('Matriz Objetivos x Projetos'!N$10,#REF!,4,FALSE)='Matriz Objetivos x Projetos'!$B15,VLOOKUP('Matriz Objetivos x Projetos'!N$10,#REF!,5,FALSE)='Matriz Objetivos x Projetos'!$B15),"S","")),"")</f>
        <v/>
      </c>
      <c r="O15" s="19" t="str">
        <f>IFERROR(IF(VLOOKUP(O$10,#REF!,3,FALSE)='Matriz Objetivos x Projetos'!$B15,"P",IF(OR(VLOOKUP('Matriz Objetivos x Projetos'!O$10,#REF!,4,FALSE)='Matriz Objetivos x Projetos'!$B15,VLOOKUP('Matriz Objetivos x Projetos'!O$10,#REF!,5,FALSE)='Matriz Objetivos x Projetos'!$B15),"S","")),"")</f>
        <v/>
      </c>
      <c r="P15" s="19" t="str">
        <f>IFERROR(IF(VLOOKUP(P$10,#REF!,3,FALSE)='Matriz Objetivos x Projetos'!$B15,"P",IF(OR(VLOOKUP('Matriz Objetivos x Projetos'!P$10,#REF!,4,FALSE)='Matriz Objetivos x Projetos'!$B15,VLOOKUP('Matriz Objetivos x Projetos'!P$10,#REF!,5,FALSE)='Matriz Objetivos x Projetos'!$B15),"S","")),"")</f>
        <v/>
      </c>
      <c r="Q15" s="19" t="str">
        <f>IFERROR(IF(VLOOKUP(Q$10,#REF!,3,FALSE)='Matriz Objetivos x Projetos'!$B15,"P",IF(OR(VLOOKUP('Matriz Objetivos x Projetos'!Q$10,#REF!,4,FALSE)='Matriz Objetivos x Projetos'!$B15,VLOOKUP('Matriz Objetivos x Projetos'!Q$10,#REF!,5,FALSE)='Matriz Objetivos x Projetos'!$B15),"S","")),"")</f>
        <v/>
      </c>
      <c r="R15" s="19" t="str">
        <f>IFERROR(IF(VLOOKUP(R$10,#REF!,3,FALSE)='Matriz Objetivos x Projetos'!$B15,"P",IF(OR(VLOOKUP('Matriz Objetivos x Projetos'!R$10,#REF!,4,FALSE)='Matriz Objetivos x Projetos'!$B15,VLOOKUP('Matriz Objetivos x Projetos'!R$10,#REF!,5,FALSE)='Matriz Objetivos x Projetos'!$B15),"S","")),"")</f>
        <v/>
      </c>
      <c r="S15" s="19" t="str">
        <f>IFERROR(IF(VLOOKUP(S$10,#REF!,3,FALSE)='Matriz Objetivos x Projetos'!$B15,"P",IF(OR(VLOOKUP('Matriz Objetivos x Projetos'!S$10,#REF!,4,FALSE)='Matriz Objetivos x Projetos'!$B15,VLOOKUP('Matriz Objetivos x Projetos'!S$10,#REF!,5,FALSE)='Matriz Objetivos x Projetos'!$B15),"S","")),"")</f>
        <v/>
      </c>
      <c r="T15" s="19" t="str">
        <f>IFERROR(IF(VLOOKUP(T$10,#REF!,3,FALSE)='Matriz Objetivos x Projetos'!$B15,"P",IF(OR(VLOOKUP('Matriz Objetivos x Projetos'!T$10,#REF!,4,FALSE)='Matriz Objetivos x Projetos'!$B15,VLOOKUP('Matriz Objetivos x Projetos'!T$10,#REF!,5,FALSE)='Matriz Objetivos x Projetos'!$B15),"S","")),"")</f>
        <v/>
      </c>
      <c r="U15" s="19" t="str">
        <f>IFERROR(IF(VLOOKUP(U$10,#REF!,3,FALSE)='Matriz Objetivos x Projetos'!$B15,"P",IF(OR(VLOOKUP('Matriz Objetivos x Projetos'!U$10,#REF!,4,FALSE)='Matriz Objetivos x Projetos'!$B15,VLOOKUP('Matriz Objetivos x Projetos'!U$10,#REF!,5,FALSE)='Matriz Objetivos x Projetos'!$B15),"S","")),"")</f>
        <v/>
      </c>
      <c r="V15" s="19" t="str">
        <f>IFERROR(IF(VLOOKUP(V$10,#REF!,3,FALSE)='Matriz Objetivos x Projetos'!$B15,"P",IF(OR(VLOOKUP('Matriz Objetivos x Projetos'!V$10,#REF!,4,FALSE)='Matriz Objetivos x Projetos'!$B15,VLOOKUP('Matriz Objetivos x Projetos'!V$10,#REF!,5,FALSE)='Matriz Objetivos x Projetos'!$B15),"S","")),"")</f>
        <v/>
      </c>
      <c r="W15" s="19" t="str">
        <f>IFERROR(IF(VLOOKUP(W$10,#REF!,3,FALSE)='Matriz Objetivos x Projetos'!$B15,"P",IF(OR(VLOOKUP('Matriz Objetivos x Projetos'!W$10,#REF!,4,FALSE)='Matriz Objetivos x Projetos'!$B15,VLOOKUP('Matriz Objetivos x Projetos'!W$10,#REF!,5,FALSE)='Matriz Objetivos x Projetos'!$B15),"S","")),"")</f>
        <v/>
      </c>
      <c r="X15" s="16">
        <f t="shared" si="0"/>
        <v>0</v>
      </c>
      <c r="Y15" s="15" t="str">
        <f t="shared" si="1"/>
        <v>Processos Internos</v>
      </c>
    </row>
    <row r="16" spans="1:25" ht="63" customHeight="1" x14ac:dyDescent="0.2">
      <c r="A16" s="148"/>
      <c r="B16" s="85" t="s">
        <v>46</v>
      </c>
      <c r="C16" s="19" t="str">
        <f>IFERROR(IF(VLOOKUP(C$10,#REF!,3,FALSE)='Matriz Objetivos x Projetos'!$B16,"P",IF(OR(VLOOKUP('Matriz Objetivos x Projetos'!C$10,#REF!,4,FALSE)='Matriz Objetivos x Projetos'!$B16,VLOOKUP('Matriz Objetivos x Projetos'!C$10,#REF!,5,FALSE)='Matriz Objetivos x Projetos'!$B16),"S","")),"")</f>
        <v/>
      </c>
      <c r="D16" s="19" t="str">
        <f>IFERROR(IF(VLOOKUP(D$10,#REF!,3,FALSE)='Matriz Objetivos x Projetos'!$B16,"P",IF(OR(VLOOKUP('Matriz Objetivos x Projetos'!D$10,#REF!,4,FALSE)='Matriz Objetivos x Projetos'!$B16,VLOOKUP('Matriz Objetivos x Projetos'!D$10,#REF!,5,FALSE)='Matriz Objetivos x Projetos'!$B16),"S","")),"")</f>
        <v/>
      </c>
      <c r="E16" s="19" t="str">
        <f>IFERROR(IF(VLOOKUP(E$10,#REF!,3,FALSE)='Matriz Objetivos x Projetos'!$B16,"P",IF(OR(VLOOKUP('Matriz Objetivos x Projetos'!E$10,#REF!,4,FALSE)='Matriz Objetivos x Projetos'!$B16,VLOOKUP('Matriz Objetivos x Projetos'!E$10,#REF!,5,FALSE)='Matriz Objetivos x Projetos'!$B16),"S","")),"")</f>
        <v/>
      </c>
      <c r="F16" s="19" t="str">
        <f>IFERROR(IF(VLOOKUP(F$10,#REF!,3,FALSE)='Matriz Objetivos x Projetos'!$B16,"P",IF(OR(VLOOKUP('Matriz Objetivos x Projetos'!F$10,#REF!,4,FALSE)='Matriz Objetivos x Projetos'!$B16,VLOOKUP('Matriz Objetivos x Projetos'!F$10,#REF!,5,FALSE)='Matriz Objetivos x Projetos'!$B16),"S","")),"")</f>
        <v/>
      </c>
      <c r="G16" s="19" t="str">
        <f>IFERROR(IF(VLOOKUP(G$10,#REF!,3,FALSE)='Matriz Objetivos x Projetos'!$B16,"P",IF(OR(VLOOKUP('Matriz Objetivos x Projetos'!G$10,#REF!,4,FALSE)='Matriz Objetivos x Projetos'!$B16,VLOOKUP('Matriz Objetivos x Projetos'!G$10,#REF!,5,FALSE)='Matriz Objetivos x Projetos'!$B16),"S","")),"")</f>
        <v/>
      </c>
      <c r="H16" s="19" t="str">
        <f>IFERROR(IF(VLOOKUP(H$10,#REF!,3,FALSE)='Matriz Objetivos x Projetos'!$B16,"P",IF(OR(VLOOKUP('Matriz Objetivos x Projetos'!H$10,#REF!,4,FALSE)='Matriz Objetivos x Projetos'!$B16,VLOOKUP('Matriz Objetivos x Projetos'!H$10,#REF!,5,FALSE)='Matriz Objetivos x Projetos'!$B16),"S","")),"")</f>
        <v/>
      </c>
      <c r="I16" s="19" t="str">
        <f>IFERROR(IF(VLOOKUP(I$10,#REF!,3,FALSE)='Matriz Objetivos x Projetos'!$B16,"P",IF(OR(VLOOKUP('Matriz Objetivos x Projetos'!I$10,#REF!,4,FALSE)='Matriz Objetivos x Projetos'!$B16,VLOOKUP('Matriz Objetivos x Projetos'!I$10,#REF!,5,FALSE)='Matriz Objetivos x Projetos'!$B16),"S","")),"")</f>
        <v/>
      </c>
      <c r="J16" s="19" t="str">
        <f>IFERROR(IF(VLOOKUP(J$10,#REF!,3,FALSE)='Matriz Objetivos x Projetos'!$B16,"P",IF(OR(VLOOKUP('Matriz Objetivos x Projetos'!J$10,#REF!,4,FALSE)='Matriz Objetivos x Projetos'!$B16,VLOOKUP('Matriz Objetivos x Projetos'!J$10,#REF!,5,FALSE)='Matriz Objetivos x Projetos'!$B16),"S","")),"")</f>
        <v/>
      </c>
      <c r="K16" s="19" t="str">
        <f>IFERROR(IF(VLOOKUP(K$10,#REF!,3,FALSE)='Matriz Objetivos x Projetos'!$B16,"P",IF(OR(VLOOKUP('Matriz Objetivos x Projetos'!K$10,#REF!,4,FALSE)='Matriz Objetivos x Projetos'!$B16,VLOOKUP('Matriz Objetivos x Projetos'!K$10,#REF!,5,FALSE)='Matriz Objetivos x Projetos'!$B16),"S","")),"")</f>
        <v/>
      </c>
      <c r="L16" s="19" t="str">
        <f>IFERROR(IF(VLOOKUP(L$10,#REF!,3,FALSE)='Matriz Objetivos x Projetos'!$B16,"P",IF(OR(VLOOKUP('Matriz Objetivos x Projetos'!L$10,#REF!,4,FALSE)='Matriz Objetivos x Projetos'!$B16,VLOOKUP('Matriz Objetivos x Projetos'!L$10,#REF!,5,FALSE)='Matriz Objetivos x Projetos'!$B16),"S","")),"")</f>
        <v/>
      </c>
      <c r="M16" s="19" t="str">
        <f>IFERROR(IF(VLOOKUP(M$10,#REF!,3,FALSE)='Matriz Objetivos x Projetos'!$B16,"P",IF(OR(VLOOKUP('Matriz Objetivos x Projetos'!M$10,#REF!,4,FALSE)='Matriz Objetivos x Projetos'!$B16,VLOOKUP('Matriz Objetivos x Projetos'!M$10,#REF!,5,FALSE)='Matriz Objetivos x Projetos'!$B16),"S","")),"")</f>
        <v/>
      </c>
      <c r="N16" s="19" t="str">
        <f>IFERROR(IF(VLOOKUP(N$10,#REF!,3,FALSE)='Matriz Objetivos x Projetos'!$B16,"P",IF(OR(VLOOKUP('Matriz Objetivos x Projetos'!N$10,#REF!,4,FALSE)='Matriz Objetivos x Projetos'!$B16,VLOOKUP('Matriz Objetivos x Projetos'!N$10,#REF!,5,FALSE)='Matriz Objetivos x Projetos'!$B16),"S","")),"")</f>
        <v/>
      </c>
      <c r="O16" s="19" t="str">
        <f>IFERROR(IF(VLOOKUP(O$10,#REF!,3,FALSE)='Matriz Objetivos x Projetos'!$B16,"P",IF(OR(VLOOKUP('Matriz Objetivos x Projetos'!O$10,#REF!,4,FALSE)='Matriz Objetivos x Projetos'!$B16,VLOOKUP('Matriz Objetivos x Projetos'!O$10,#REF!,5,FALSE)='Matriz Objetivos x Projetos'!$B16),"S","")),"")</f>
        <v/>
      </c>
      <c r="P16" s="19" t="str">
        <f>IFERROR(IF(VLOOKUP(P$10,#REF!,3,FALSE)='Matriz Objetivos x Projetos'!$B16,"P",IF(OR(VLOOKUP('Matriz Objetivos x Projetos'!P$10,#REF!,4,FALSE)='Matriz Objetivos x Projetos'!$B16,VLOOKUP('Matriz Objetivos x Projetos'!P$10,#REF!,5,FALSE)='Matriz Objetivos x Projetos'!$B16),"S","")),"")</f>
        <v/>
      </c>
      <c r="Q16" s="19" t="str">
        <f>IFERROR(IF(VLOOKUP(Q$10,#REF!,3,FALSE)='Matriz Objetivos x Projetos'!$B16,"P",IF(OR(VLOOKUP('Matriz Objetivos x Projetos'!Q$10,#REF!,4,FALSE)='Matriz Objetivos x Projetos'!$B16,VLOOKUP('Matriz Objetivos x Projetos'!Q$10,#REF!,5,FALSE)='Matriz Objetivos x Projetos'!$B16),"S","")),"")</f>
        <v/>
      </c>
      <c r="R16" s="19" t="str">
        <f>IFERROR(IF(VLOOKUP(R$10,#REF!,3,FALSE)='Matriz Objetivos x Projetos'!$B16,"P",IF(OR(VLOOKUP('Matriz Objetivos x Projetos'!R$10,#REF!,4,FALSE)='Matriz Objetivos x Projetos'!$B16,VLOOKUP('Matriz Objetivos x Projetos'!R$10,#REF!,5,FALSE)='Matriz Objetivos x Projetos'!$B16),"S","")),"")</f>
        <v/>
      </c>
      <c r="S16" s="19" t="str">
        <f>IFERROR(IF(VLOOKUP(S$10,#REF!,3,FALSE)='Matriz Objetivos x Projetos'!$B16,"P",IF(OR(VLOOKUP('Matriz Objetivos x Projetos'!S$10,#REF!,4,FALSE)='Matriz Objetivos x Projetos'!$B16,VLOOKUP('Matriz Objetivos x Projetos'!S$10,#REF!,5,FALSE)='Matriz Objetivos x Projetos'!$B16),"S","")),"")</f>
        <v/>
      </c>
      <c r="T16" s="19" t="str">
        <f>IFERROR(IF(VLOOKUP(T$10,#REF!,3,FALSE)='Matriz Objetivos x Projetos'!$B16,"P",IF(OR(VLOOKUP('Matriz Objetivos x Projetos'!T$10,#REF!,4,FALSE)='Matriz Objetivos x Projetos'!$B16,VLOOKUP('Matriz Objetivos x Projetos'!T$10,#REF!,5,FALSE)='Matriz Objetivos x Projetos'!$B16),"S","")),"")</f>
        <v/>
      </c>
      <c r="U16" s="19" t="str">
        <f>IFERROR(IF(VLOOKUP(U$10,#REF!,3,FALSE)='Matriz Objetivos x Projetos'!$B16,"P",IF(OR(VLOOKUP('Matriz Objetivos x Projetos'!U$10,#REF!,4,FALSE)='Matriz Objetivos x Projetos'!$B16,VLOOKUP('Matriz Objetivos x Projetos'!U$10,#REF!,5,FALSE)='Matriz Objetivos x Projetos'!$B16),"S","")),"")</f>
        <v/>
      </c>
      <c r="V16" s="19" t="str">
        <f>IFERROR(IF(VLOOKUP(V$10,#REF!,3,FALSE)='Matriz Objetivos x Projetos'!$B16,"P",IF(OR(VLOOKUP('Matriz Objetivos x Projetos'!V$10,#REF!,4,FALSE)='Matriz Objetivos x Projetos'!$B16,VLOOKUP('Matriz Objetivos x Projetos'!V$10,#REF!,5,FALSE)='Matriz Objetivos x Projetos'!$B16),"S","")),"")</f>
        <v/>
      </c>
      <c r="W16" s="19" t="str">
        <f>IFERROR(IF(VLOOKUP(W$10,#REF!,3,FALSE)='Matriz Objetivos x Projetos'!$B16,"P",IF(OR(VLOOKUP('Matriz Objetivos x Projetos'!W$10,#REF!,4,FALSE)='Matriz Objetivos x Projetos'!$B16,VLOOKUP('Matriz Objetivos x Projetos'!W$10,#REF!,5,FALSE)='Matriz Objetivos x Projetos'!$B16),"S","")),"")</f>
        <v/>
      </c>
      <c r="X16" s="16">
        <f t="shared" si="0"/>
        <v>0</v>
      </c>
      <c r="Y16" s="15" t="str">
        <f t="shared" si="1"/>
        <v>Processos Internos</v>
      </c>
    </row>
    <row r="17" spans="1:25" ht="63" customHeight="1" x14ac:dyDescent="0.2">
      <c r="A17" s="148"/>
      <c r="B17" s="85" t="s">
        <v>34</v>
      </c>
      <c r="C17" s="19" t="str">
        <f>IFERROR(IF(VLOOKUP(C$10,#REF!,3,FALSE)='Matriz Objetivos x Projetos'!$B17,"P",IF(OR(VLOOKUP('Matriz Objetivos x Projetos'!C$10,#REF!,4,FALSE)='Matriz Objetivos x Projetos'!$B17,VLOOKUP('Matriz Objetivos x Projetos'!C$10,#REF!,5,FALSE)='Matriz Objetivos x Projetos'!$B17),"S","")),"")</f>
        <v/>
      </c>
      <c r="D17" s="19" t="str">
        <f>IFERROR(IF(VLOOKUP(D$10,#REF!,3,FALSE)='Matriz Objetivos x Projetos'!$B17,"P",IF(OR(VLOOKUP('Matriz Objetivos x Projetos'!D$10,#REF!,4,FALSE)='Matriz Objetivos x Projetos'!$B17,VLOOKUP('Matriz Objetivos x Projetos'!D$10,#REF!,5,FALSE)='Matriz Objetivos x Projetos'!$B17),"S","")),"")</f>
        <v/>
      </c>
      <c r="E17" s="19" t="str">
        <f>IFERROR(IF(VLOOKUP(E$10,#REF!,3,FALSE)='Matriz Objetivos x Projetos'!$B17,"P",IF(OR(VLOOKUP('Matriz Objetivos x Projetos'!E$10,#REF!,4,FALSE)='Matriz Objetivos x Projetos'!$B17,VLOOKUP('Matriz Objetivos x Projetos'!E$10,#REF!,5,FALSE)='Matriz Objetivos x Projetos'!$B17),"S","")),"")</f>
        <v/>
      </c>
      <c r="F17" s="19" t="str">
        <f>IFERROR(IF(VLOOKUP(F$10,#REF!,3,FALSE)='Matriz Objetivos x Projetos'!$B17,"P",IF(OR(VLOOKUP('Matriz Objetivos x Projetos'!F$10,#REF!,4,FALSE)='Matriz Objetivos x Projetos'!$B17,VLOOKUP('Matriz Objetivos x Projetos'!F$10,#REF!,5,FALSE)='Matriz Objetivos x Projetos'!$B17),"S","")),"")</f>
        <v/>
      </c>
      <c r="G17" s="19" t="str">
        <f>IFERROR(IF(VLOOKUP(G$10,#REF!,3,FALSE)='Matriz Objetivos x Projetos'!$B17,"P",IF(OR(VLOOKUP('Matriz Objetivos x Projetos'!G$10,#REF!,4,FALSE)='Matriz Objetivos x Projetos'!$B17,VLOOKUP('Matriz Objetivos x Projetos'!G$10,#REF!,5,FALSE)='Matriz Objetivos x Projetos'!$B17),"S","")),"")</f>
        <v/>
      </c>
      <c r="H17" s="19" t="str">
        <f>IFERROR(IF(VLOOKUP(H$10,#REF!,3,FALSE)='Matriz Objetivos x Projetos'!$B17,"P",IF(OR(VLOOKUP('Matriz Objetivos x Projetos'!H$10,#REF!,4,FALSE)='Matriz Objetivos x Projetos'!$B17,VLOOKUP('Matriz Objetivos x Projetos'!H$10,#REF!,5,FALSE)='Matriz Objetivos x Projetos'!$B17),"S","")),"")</f>
        <v/>
      </c>
      <c r="I17" s="19" t="str">
        <f>IFERROR(IF(VLOOKUP(I$10,#REF!,3,FALSE)='Matriz Objetivos x Projetos'!$B17,"P",IF(OR(VLOOKUP('Matriz Objetivos x Projetos'!I$10,#REF!,4,FALSE)='Matriz Objetivos x Projetos'!$B17,VLOOKUP('Matriz Objetivos x Projetos'!I$10,#REF!,5,FALSE)='Matriz Objetivos x Projetos'!$B17),"S","")),"")</f>
        <v/>
      </c>
      <c r="J17" s="19" t="str">
        <f>IFERROR(IF(VLOOKUP(J$10,#REF!,3,FALSE)='Matriz Objetivos x Projetos'!$B17,"P",IF(OR(VLOOKUP('Matriz Objetivos x Projetos'!J$10,#REF!,4,FALSE)='Matriz Objetivos x Projetos'!$B17,VLOOKUP('Matriz Objetivos x Projetos'!J$10,#REF!,5,FALSE)='Matriz Objetivos x Projetos'!$B17),"S","")),"")</f>
        <v/>
      </c>
      <c r="K17" s="19" t="str">
        <f>IFERROR(IF(VLOOKUP(K$10,#REF!,3,FALSE)='Matriz Objetivos x Projetos'!$B17,"P",IF(OR(VLOOKUP('Matriz Objetivos x Projetos'!K$10,#REF!,4,FALSE)='Matriz Objetivos x Projetos'!$B17,VLOOKUP('Matriz Objetivos x Projetos'!K$10,#REF!,5,FALSE)='Matriz Objetivos x Projetos'!$B17),"S","")),"")</f>
        <v/>
      </c>
      <c r="L17" s="19" t="str">
        <f>IFERROR(IF(VLOOKUP(L$10,#REF!,3,FALSE)='Matriz Objetivos x Projetos'!$B17,"P",IF(OR(VLOOKUP('Matriz Objetivos x Projetos'!L$10,#REF!,4,FALSE)='Matriz Objetivos x Projetos'!$B17,VLOOKUP('Matriz Objetivos x Projetos'!L$10,#REF!,5,FALSE)='Matriz Objetivos x Projetos'!$B17),"S","")),"")</f>
        <v/>
      </c>
      <c r="M17" s="19" t="str">
        <f>IFERROR(IF(VLOOKUP(M$10,#REF!,3,FALSE)='Matriz Objetivos x Projetos'!$B17,"P",IF(OR(VLOOKUP('Matriz Objetivos x Projetos'!M$10,#REF!,4,FALSE)='Matriz Objetivos x Projetos'!$B17,VLOOKUP('Matriz Objetivos x Projetos'!M$10,#REF!,5,FALSE)='Matriz Objetivos x Projetos'!$B17),"S","")),"")</f>
        <v/>
      </c>
      <c r="N17" s="19" t="str">
        <f>IFERROR(IF(VLOOKUP(N$10,#REF!,3,FALSE)='Matriz Objetivos x Projetos'!$B17,"P",IF(OR(VLOOKUP('Matriz Objetivos x Projetos'!N$10,#REF!,4,FALSE)='Matriz Objetivos x Projetos'!$B17,VLOOKUP('Matriz Objetivos x Projetos'!N$10,#REF!,5,FALSE)='Matriz Objetivos x Projetos'!$B17),"S","")),"")</f>
        <v/>
      </c>
      <c r="O17" s="19" t="str">
        <f>IFERROR(IF(VLOOKUP(O$10,#REF!,3,FALSE)='Matriz Objetivos x Projetos'!$B17,"P",IF(OR(VLOOKUP('Matriz Objetivos x Projetos'!O$10,#REF!,4,FALSE)='Matriz Objetivos x Projetos'!$B17,VLOOKUP('Matriz Objetivos x Projetos'!O$10,#REF!,5,FALSE)='Matriz Objetivos x Projetos'!$B17),"S","")),"")</f>
        <v/>
      </c>
      <c r="P17" s="19" t="str">
        <f>IFERROR(IF(VLOOKUP(P$10,#REF!,3,FALSE)='Matriz Objetivos x Projetos'!$B17,"P",IF(OR(VLOOKUP('Matriz Objetivos x Projetos'!P$10,#REF!,4,FALSE)='Matriz Objetivos x Projetos'!$B17,VLOOKUP('Matriz Objetivos x Projetos'!P$10,#REF!,5,FALSE)='Matriz Objetivos x Projetos'!$B17),"S","")),"")</f>
        <v/>
      </c>
      <c r="Q17" s="19" t="str">
        <f>IFERROR(IF(VLOOKUP(Q$10,#REF!,3,FALSE)='Matriz Objetivos x Projetos'!$B17,"P",IF(OR(VLOOKUP('Matriz Objetivos x Projetos'!Q$10,#REF!,4,FALSE)='Matriz Objetivos x Projetos'!$B17,VLOOKUP('Matriz Objetivos x Projetos'!Q$10,#REF!,5,FALSE)='Matriz Objetivos x Projetos'!$B17),"S","")),"")</f>
        <v/>
      </c>
      <c r="R17" s="19" t="str">
        <f>IFERROR(IF(VLOOKUP(R$10,#REF!,3,FALSE)='Matriz Objetivos x Projetos'!$B17,"P",IF(OR(VLOOKUP('Matriz Objetivos x Projetos'!R$10,#REF!,4,FALSE)='Matriz Objetivos x Projetos'!$B17,VLOOKUP('Matriz Objetivos x Projetos'!R$10,#REF!,5,FALSE)='Matriz Objetivos x Projetos'!$B17),"S","")),"")</f>
        <v/>
      </c>
      <c r="S17" s="19" t="str">
        <f>IFERROR(IF(VLOOKUP(S$10,#REF!,3,FALSE)='Matriz Objetivos x Projetos'!$B17,"P",IF(OR(VLOOKUP('Matriz Objetivos x Projetos'!S$10,#REF!,4,FALSE)='Matriz Objetivos x Projetos'!$B17,VLOOKUP('Matriz Objetivos x Projetos'!S$10,#REF!,5,FALSE)='Matriz Objetivos x Projetos'!$B17),"S","")),"")</f>
        <v/>
      </c>
      <c r="T17" s="19" t="str">
        <f>IFERROR(IF(VLOOKUP(T$10,#REF!,3,FALSE)='Matriz Objetivos x Projetos'!$B17,"P",IF(OR(VLOOKUP('Matriz Objetivos x Projetos'!T$10,#REF!,4,FALSE)='Matriz Objetivos x Projetos'!$B17,VLOOKUP('Matriz Objetivos x Projetos'!T$10,#REF!,5,FALSE)='Matriz Objetivos x Projetos'!$B17),"S","")),"")</f>
        <v/>
      </c>
      <c r="U17" s="19" t="str">
        <f>IFERROR(IF(VLOOKUP(U$10,#REF!,3,FALSE)='Matriz Objetivos x Projetos'!$B17,"P",IF(OR(VLOOKUP('Matriz Objetivos x Projetos'!U$10,#REF!,4,FALSE)='Matriz Objetivos x Projetos'!$B17,VLOOKUP('Matriz Objetivos x Projetos'!U$10,#REF!,5,FALSE)='Matriz Objetivos x Projetos'!$B17),"S","")),"")</f>
        <v/>
      </c>
      <c r="V17" s="19" t="str">
        <f>IFERROR(IF(VLOOKUP(V$10,#REF!,3,FALSE)='Matriz Objetivos x Projetos'!$B17,"P",IF(OR(VLOOKUP('Matriz Objetivos x Projetos'!V$10,#REF!,4,FALSE)='Matriz Objetivos x Projetos'!$B17,VLOOKUP('Matriz Objetivos x Projetos'!V$10,#REF!,5,FALSE)='Matriz Objetivos x Projetos'!$B17),"S","")),"")</f>
        <v/>
      </c>
      <c r="W17" s="19" t="str">
        <f>IFERROR(IF(VLOOKUP(W$10,#REF!,3,FALSE)='Matriz Objetivos x Projetos'!$B17,"P",IF(OR(VLOOKUP('Matriz Objetivos x Projetos'!W$10,#REF!,4,FALSE)='Matriz Objetivos x Projetos'!$B17,VLOOKUP('Matriz Objetivos x Projetos'!W$10,#REF!,5,FALSE)='Matriz Objetivos x Projetos'!$B17),"S","")),"")</f>
        <v/>
      </c>
      <c r="X17" s="16">
        <f t="shared" si="0"/>
        <v>0</v>
      </c>
      <c r="Y17" s="15" t="str">
        <f t="shared" si="1"/>
        <v>Processos Internos</v>
      </c>
    </row>
    <row r="18" spans="1:25" ht="63" customHeight="1" x14ac:dyDescent="0.2">
      <c r="A18" s="148"/>
      <c r="B18" s="85" t="s">
        <v>35</v>
      </c>
      <c r="C18" s="19" t="str">
        <f>IFERROR(IF(VLOOKUP(C$10,#REF!,3,FALSE)='Matriz Objetivos x Projetos'!$B18,"P",IF(OR(VLOOKUP('Matriz Objetivos x Projetos'!C$10,#REF!,4,FALSE)='Matriz Objetivos x Projetos'!$B18,VLOOKUP('Matriz Objetivos x Projetos'!C$10,#REF!,5,FALSE)='Matriz Objetivos x Projetos'!$B18),"S","")),"")</f>
        <v/>
      </c>
      <c r="D18" s="19" t="str">
        <f>IFERROR(IF(VLOOKUP(D$10,#REF!,3,FALSE)='Matriz Objetivos x Projetos'!$B18,"P",IF(OR(VLOOKUP('Matriz Objetivos x Projetos'!D$10,#REF!,4,FALSE)='Matriz Objetivos x Projetos'!$B18,VLOOKUP('Matriz Objetivos x Projetos'!D$10,#REF!,5,FALSE)='Matriz Objetivos x Projetos'!$B18),"S","")),"")</f>
        <v/>
      </c>
      <c r="E18" s="19" t="str">
        <f>IFERROR(IF(VLOOKUP(E$10,#REF!,3,FALSE)='Matriz Objetivos x Projetos'!$B18,"P",IF(OR(VLOOKUP('Matriz Objetivos x Projetos'!E$10,#REF!,4,FALSE)='Matriz Objetivos x Projetos'!$B18,VLOOKUP('Matriz Objetivos x Projetos'!E$10,#REF!,5,FALSE)='Matriz Objetivos x Projetos'!$B18),"S","")),"")</f>
        <v/>
      </c>
      <c r="F18" s="19" t="str">
        <f>IFERROR(IF(VLOOKUP(F$10,#REF!,3,FALSE)='Matriz Objetivos x Projetos'!$B18,"P",IF(OR(VLOOKUP('Matriz Objetivos x Projetos'!F$10,#REF!,4,FALSE)='Matriz Objetivos x Projetos'!$B18,VLOOKUP('Matriz Objetivos x Projetos'!F$10,#REF!,5,FALSE)='Matriz Objetivos x Projetos'!$B18),"S","")),"")</f>
        <v/>
      </c>
      <c r="G18" s="19" t="str">
        <f>IFERROR(IF(VLOOKUP(G$10,#REF!,3,FALSE)='Matriz Objetivos x Projetos'!$B18,"P",IF(OR(VLOOKUP('Matriz Objetivos x Projetos'!G$10,#REF!,4,FALSE)='Matriz Objetivos x Projetos'!$B18,VLOOKUP('Matriz Objetivos x Projetos'!G$10,#REF!,5,FALSE)='Matriz Objetivos x Projetos'!$B18),"S","")),"")</f>
        <v/>
      </c>
      <c r="H18" s="19" t="str">
        <f>IFERROR(IF(VLOOKUP(H$10,#REF!,3,FALSE)='Matriz Objetivos x Projetos'!$B18,"P",IF(OR(VLOOKUP('Matriz Objetivos x Projetos'!H$10,#REF!,4,FALSE)='Matriz Objetivos x Projetos'!$B18,VLOOKUP('Matriz Objetivos x Projetos'!H$10,#REF!,5,FALSE)='Matriz Objetivos x Projetos'!$B18),"S","")),"")</f>
        <v/>
      </c>
      <c r="I18" s="19" t="str">
        <f>IFERROR(IF(VLOOKUP(I$10,#REF!,3,FALSE)='Matriz Objetivos x Projetos'!$B18,"P",IF(OR(VLOOKUP('Matriz Objetivos x Projetos'!I$10,#REF!,4,FALSE)='Matriz Objetivos x Projetos'!$B18,VLOOKUP('Matriz Objetivos x Projetos'!I$10,#REF!,5,FALSE)='Matriz Objetivos x Projetos'!$B18),"S","")),"")</f>
        <v/>
      </c>
      <c r="J18" s="19" t="str">
        <f>IFERROR(IF(VLOOKUP(J$10,#REF!,3,FALSE)='Matriz Objetivos x Projetos'!$B18,"P",IF(OR(VLOOKUP('Matriz Objetivos x Projetos'!J$10,#REF!,4,FALSE)='Matriz Objetivos x Projetos'!$B18,VLOOKUP('Matriz Objetivos x Projetos'!J$10,#REF!,5,FALSE)='Matriz Objetivos x Projetos'!$B18),"S","")),"")</f>
        <v/>
      </c>
      <c r="K18" s="19" t="str">
        <f>IFERROR(IF(VLOOKUP(K$10,#REF!,3,FALSE)='Matriz Objetivos x Projetos'!$B18,"P",IF(OR(VLOOKUP('Matriz Objetivos x Projetos'!K$10,#REF!,4,FALSE)='Matriz Objetivos x Projetos'!$B18,VLOOKUP('Matriz Objetivos x Projetos'!K$10,#REF!,5,FALSE)='Matriz Objetivos x Projetos'!$B18),"S","")),"")</f>
        <v/>
      </c>
      <c r="L18" s="19" t="str">
        <f>IFERROR(IF(VLOOKUP(L$10,#REF!,3,FALSE)='Matriz Objetivos x Projetos'!$B18,"P",IF(OR(VLOOKUP('Matriz Objetivos x Projetos'!L$10,#REF!,4,FALSE)='Matriz Objetivos x Projetos'!$B18,VLOOKUP('Matriz Objetivos x Projetos'!L$10,#REF!,5,FALSE)='Matriz Objetivos x Projetos'!$B18),"S","")),"")</f>
        <v/>
      </c>
      <c r="M18" s="19" t="str">
        <f>IFERROR(IF(VLOOKUP(M$10,#REF!,3,FALSE)='Matriz Objetivos x Projetos'!$B18,"P",IF(OR(VLOOKUP('Matriz Objetivos x Projetos'!M$10,#REF!,4,FALSE)='Matriz Objetivos x Projetos'!$B18,VLOOKUP('Matriz Objetivos x Projetos'!M$10,#REF!,5,FALSE)='Matriz Objetivos x Projetos'!$B18),"S","")),"")</f>
        <v/>
      </c>
      <c r="N18" s="19" t="str">
        <f>IFERROR(IF(VLOOKUP(N$10,#REF!,3,FALSE)='Matriz Objetivos x Projetos'!$B18,"P",IF(OR(VLOOKUP('Matriz Objetivos x Projetos'!N$10,#REF!,4,FALSE)='Matriz Objetivos x Projetos'!$B18,VLOOKUP('Matriz Objetivos x Projetos'!N$10,#REF!,5,FALSE)='Matriz Objetivos x Projetos'!$B18),"S","")),"")</f>
        <v/>
      </c>
      <c r="O18" s="19" t="str">
        <f>IFERROR(IF(VLOOKUP(O$10,#REF!,3,FALSE)='Matriz Objetivos x Projetos'!$B18,"P",IF(OR(VLOOKUP('Matriz Objetivos x Projetos'!O$10,#REF!,4,FALSE)='Matriz Objetivos x Projetos'!$B18,VLOOKUP('Matriz Objetivos x Projetos'!O$10,#REF!,5,FALSE)='Matriz Objetivos x Projetos'!$B18),"S","")),"")</f>
        <v/>
      </c>
      <c r="P18" s="19" t="str">
        <f>IFERROR(IF(VLOOKUP(P$10,#REF!,3,FALSE)='Matriz Objetivos x Projetos'!$B18,"P",IF(OR(VLOOKUP('Matriz Objetivos x Projetos'!P$10,#REF!,4,FALSE)='Matriz Objetivos x Projetos'!$B18,VLOOKUP('Matriz Objetivos x Projetos'!P$10,#REF!,5,FALSE)='Matriz Objetivos x Projetos'!$B18),"S","")),"")</f>
        <v/>
      </c>
      <c r="Q18" s="19" t="str">
        <f>IFERROR(IF(VLOOKUP(Q$10,#REF!,3,FALSE)='Matriz Objetivos x Projetos'!$B18,"P",IF(OR(VLOOKUP('Matriz Objetivos x Projetos'!Q$10,#REF!,4,FALSE)='Matriz Objetivos x Projetos'!$B18,VLOOKUP('Matriz Objetivos x Projetos'!Q$10,#REF!,5,FALSE)='Matriz Objetivos x Projetos'!$B18),"S","")),"")</f>
        <v/>
      </c>
      <c r="R18" s="19" t="str">
        <f>IFERROR(IF(VLOOKUP(R$10,#REF!,3,FALSE)='Matriz Objetivos x Projetos'!$B18,"P",IF(OR(VLOOKUP('Matriz Objetivos x Projetos'!R$10,#REF!,4,FALSE)='Matriz Objetivos x Projetos'!$B18,VLOOKUP('Matriz Objetivos x Projetos'!R$10,#REF!,5,FALSE)='Matriz Objetivos x Projetos'!$B18),"S","")),"")</f>
        <v/>
      </c>
      <c r="S18" s="19" t="str">
        <f>IFERROR(IF(VLOOKUP(S$10,#REF!,3,FALSE)='Matriz Objetivos x Projetos'!$B18,"P",IF(OR(VLOOKUP('Matriz Objetivos x Projetos'!S$10,#REF!,4,FALSE)='Matriz Objetivos x Projetos'!$B18,VLOOKUP('Matriz Objetivos x Projetos'!S$10,#REF!,5,FALSE)='Matriz Objetivos x Projetos'!$B18),"S","")),"")</f>
        <v/>
      </c>
      <c r="T18" s="19" t="str">
        <f>IFERROR(IF(VLOOKUP(T$10,#REF!,3,FALSE)='Matriz Objetivos x Projetos'!$B18,"P",IF(OR(VLOOKUP('Matriz Objetivos x Projetos'!T$10,#REF!,4,FALSE)='Matriz Objetivos x Projetos'!$B18,VLOOKUP('Matriz Objetivos x Projetos'!T$10,#REF!,5,FALSE)='Matriz Objetivos x Projetos'!$B18),"S","")),"")</f>
        <v/>
      </c>
      <c r="U18" s="19" t="str">
        <f>IFERROR(IF(VLOOKUP(U$10,#REF!,3,FALSE)='Matriz Objetivos x Projetos'!$B18,"P",IF(OR(VLOOKUP('Matriz Objetivos x Projetos'!U$10,#REF!,4,FALSE)='Matriz Objetivos x Projetos'!$B18,VLOOKUP('Matriz Objetivos x Projetos'!U$10,#REF!,5,FALSE)='Matriz Objetivos x Projetos'!$B18),"S","")),"")</f>
        <v/>
      </c>
      <c r="V18" s="19" t="str">
        <f>IFERROR(IF(VLOOKUP(V$10,#REF!,3,FALSE)='Matriz Objetivos x Projetos'!$B18,"P",IF(OR(VLOOKUP('Matriz Objetivos x Projetos'!V$10,#REF!,4,FALSE)='Matriz Objetivos x Projetos'!$B18,VLOOKUP('Matriz Objetivos x Projetos'!V$10,#REF!,5,FALSE)='Matriz Objetivos x Projetos'!$B18),"S","")),"")</f>
        <v/>
      </c>
      <c r="W18" s="19" t="str">
        <f>IFERROR(IF(VLOOKUP(W$10,#REF!,3,FALSE)='Matriz Objetivos x Projetos'!$B18,"P",IF(OR(VLOOKUP('Matriz Objetivos x Projetos'!W$10,#REF!,4,FALSE)='Matriz Objetivos x Projetos'!$B18,VLOOKUP('Matriz Objetivos x Projetos'!W$10,#REF!,5,FALSE)='Matriz Objetivos x Projetos'!$B18),"S","")),"")</f>
        <v/>
      </c>
      <c r="X18" s="16">
        <f t="shared" si="0"/>
        <v>0</v>
      </c>
      <c r="Y18" s="15" t="str">
        <f t="shared" si="1"/>
        <v>Processos Internos</v>
      </c>
    </row>
    <row r="19" spans="1:25" s="17" customFormat="1" ht="63" customHeight="1" x14ac:dyDescent="0.2">
      <c r="A19" s="148"/>
      <c r="B19" s="85" t="s">
        <v>36</v>
      </c>
      <c r="C19" s="19" t="str">
        <f>IFERROR(IF(VLOOKUP(C$10,#REF!,3,FALSE)='Matriz Objetivos x Projetos'!$B19,"P",IF(OR(VLOOKUP('Matriz Objetivos x Projetos'!C$10,#REF!,4,FALSE)='Matriz Objetivos x Projetos'!$B19,VLOOKUP('Matriz Objetivos x Projetos'!C$10,#REF!,5,FALSE)='Matriz Objetivos x Projetos'!$B19),"S","")),"")</f>
        <v/>
      </c>
      <c r="D19" s="19" t="str">
        <f>IFERROR(IF(VLOOKUP(D$10,#REF!,3,FALSE)='Matriz Objetivos x Projetos'!$B19,"P",IF(OR(VLOOKUP('Matriz Objetivos x Projetos'!D$10,#REF!,4,FALSE)='Matriz Objetivos x Projetos'!$B19,VLOOKUP('Matriz Objetivos x Projetos'!D$10,#REF!,5,FALSE)='Matriz Objetivos x Projetos'!$B19),"S","")),"")</f>
        <v/>
      </c>
      <c r="E19" s="19" t="str">
        <f>IFERROR(IF(VLOOKUP(E$10,#REF!,3,FALSE)='Matriz Objetivos x Projetos'!$B19,"P",IF(OR(VLOOKUP('Matriz Objetivos x Projetos'!E$10,#REF!,4,FALSE)='Matriz Objetivos x Projetos'!$B19,VLOOKUP('Matriz Objetivos x Projetos'!E$10,#REF!,5,FALSE)='Matriz Objetivos x Projetos'!$B19),"S","")),"")</f>
        <v/>
      </c>
      <c r="F19" s="19" t="str">
        <f>IFERROR(IF(VLOOKUP(F$10,#REF!,3,FALSE)='Matriz Objetivos x Projetos'!$B19,"P",IF(OR(VLOOKUP('Matriz Objetivos x Projetos'!F$10,#REF!,4,FALSE)='Matriz Objetivos x Projetos'!$B19,VLOOKUP('Matriz Objetivos x Projetos'!F$10,#REF!,5,FALSE)='Matriz Objetivos x Projetos'!$B19),"S","")),"")</f>
        <v/>
      </c>
      <c r="G19" s="19" t="str">
        <f>IFERROR(IF(VLOOKUP(G$10,#REF!,3,FALSE)='Matriz Objetivos x Projetos'!$B19,"P",IF(OR(VLOOKUP('Matriz Objetivos x Projetos'!G$10,#REF!,4,FALSE)='Matriz Objetivos x Projetos'!$B19,VLOOKUP('Matriz Objetivos x Projetos'!G$10,#REF!,5,FALSE)='Matriz Objetivos x Projetos'!$B19),"S","")),"")</f>
        <v/>
      </c>
      <c r="H19" s="19" t="str">
        <f>IFERROR(IF(VLOOKUP(H$10,#REF!,3,FALSE)='Matriz Objetivos x Projetos'!$B19,"P",IF(OR(VLOOKUP('Matriz Objetivos x Projetos'!H$10,#REF!,4,FALSE)='Matriz Objetivos x Projetos'!$B19,VLOOKUP('Matriz Objetivos x Projetos'!H$10,#REF!,5,FALSE)='Matriz Objetivos x Projetos'!$B19),"S","")),"")</f>
        <v/>
      </c>
      <c r="I19" s="19" t="str">
        <f>IFERROR(IF(VLOOKUP(I$10,#REF!,3,FALSE)='Matriz Objetivos x Projetos'!$B19,"P",IF(OR(VLOOKUP('Matriz Objetivos x Projetos'!I$10,#REF!,4,FALSE)='Matriz Objetivos x Projetos'!$B19,VLOOKUP('Matriz Objetivos x Projetos'!I$10,#REF!,5,FALSE)='Matriz Objetivos x Projetos'!$B19),"S","")),"")</f>
        <v/>
      </c>
      <c r="J19" s="19" t="str">
        <f>IFERROR(IF(VLOOKUP(J$10,#REF!,3,FALSE)='Matriz Objetivos x Projetos'!$B19,"P",IF(OR(VLOOKUP('Matriz Objetivos x Projetos'!J$10,#REF!,4,FALSE)='Matriz Objetivos x Projetos'!$B19,VLOOKUP('Matriz Objetivos x Projetos'!J$10,#REF!,5,FALSE)='Matriz Objetivos x Projetos'!$B19),"S","")),"")</f>
        <v/>
      </c>
      <c r="K19" s="19" t="str">
        <f>IFERROR(IF(VLOOKUP(K$10,#REF!,3,FALSE)='Matriz Objetivos x Projetos'!$B19,"P",IF(OR(VLOOKUP('Matriz Objetivos x Projetos'!K$10,#REF!,4,FALSE)='Matriz Objetivos x Projetos'!$B19,VLOOKUP('Matriz Objetivos x Projetos'!K$10,#REF!,5,FALSE)='Matriz Objetivos x Projetos'!$B19),"S","")),"")</f>
        <v/>
      </c>
      <c r="L19" s="19" t="str">
        <f>IFERROR(IF(VLOOKUP(L$10,#REF!,3,FALSE)='Matriz Objetivos x Projetos'!$B19,"P",IF(OR(VLOOKUP('Matriz Objetivos x Projetos'!L$10,#REF!,4,FALSE)='Matriz Objetivos x Projetos'!$B19,VLOOKUP('Matriz Objetivos x Projetos'!L$10,#REF!,5,FALSE)='Matriz Objetivos x Projetos'!$B19),"S","")),"")</f>
        <v/>
      </c>
      <c r="M19" s="19" t="str">
        <f>IFERROR(IF(VLOOKUP(M$10,#REF!,3,FALSE)='Matriz Objetivos x Projetos'!$B19,"P",IF(OR(VLOOKUP('Matriz Objetivos x Projetos'!M$10,#REF!,4,FALSE)='Matriz Objetivos x Projetos'!$B19,VLOOKUP('Matriz Objetivos x Projetos'!M$10,#REF!,5,FALSE)='Matriz Objetivos x Projetos'!$B19),"S","")),"")</f>
        <v/>
      </c>
      <c r="N19" s="19" t="str">
        <f>IFERROR(IF(VLOOKUP(N$10,#REF!,3,FALSE)='Matriz Objetivos x Projetos'!$B19,"P",IF(OR(VLOOKUP('Matriz Objetivos x Projetos'!N$10,#REF!,4,FALSE)='Matriz Objetivos x Projetos'!$B19,VLOOKUP('Matriz Objetivos x Projetos'!N$10,#REF!,5,FALSE)='Matriz Objetivos x Projetos'!$B19),"S","")),"")</f>
        <v/>
      </c>
      <c r="O19" s="19" t="str">
        <f>IFERROR(IF(VLOOKUP(O$10,#REF!,3,FALSE)='Matriz Objetivos x Projetos'!$B19,"P",IF(OR(VLOOKUP('Matriz Objetivos x Projetos'!O$10,#REF!,4,FALSE)='Matriz Objetivos x Projetos'!$B19,VLOOKUP('Matriz Objetivos x Projetos'!O$10,#REF!,5,FALSE)='Matriz Objetivos x Projetos'!$B19),"S","")),"")</f>
        <v/>
      </c>
      <c r="P19" s="19" t="str">
        <f>IFERROR(IF(VLOOKUP(P$10,#REF!,3,FALSE)='Matriz Objetivos x Projetos'!$B19,"P",IF(OR(VLOOKUP('Matriz Objetivos x Projetos'!P$10,#REF!,4,FALSE)='Matriz Objetivos x Projetos'!$B19,VLOOKUP('Matriz Objetivos x Projetos'!P$10,#REF!,5,FALSE)='Matriz Objetivos x Projetos'!$B19),"S","")),"")</f>
        <v/>
      </c>
      <c r="Q19" s="19" t="str">
        <f>IFERROR(IF(VLOOKUP(Q$10,#REF!,3,FALSE)='Matriz Objetivos x Projetos'!$B19,"P",IF(OR(VLOOKUP('Matriz Objetivos x Projetos'!Q$10,#REF!,4,FALSE)='Matriz Objetivos x Projetos'!$B19,VLOOKUP('Matriz Objetivos x Projetos'!Q$10,#REF!,5,FALSE)='Matriz Objetivos x Projetos'!$B19),"S","")),"")</f>
        <v/>
      </c>
      <c r="R19" s="19" t="str">
        <f>IFERROR(IF(VLOOKUP(R$10,#REF!,3,FALSE)='Matriz Objetivos x Projetos'!$B19,"P",IF(OR(VLOOKUP('Matriz Objetivos x Projetos'!R$10,#REF!,4,FALSE)='Matriz Objetivos x Projetos'!$B19,VLOOKUP('Matriz Objetivos x Projetos'!R$10,#REF!,5,FALSE)='Matriz Objetivos x Projetos'!$B19),"S","")),"")</f>
        <v/>
      </c>
      <c r="S19" s="19" t="str">
        <f>IFERROR(IF(VLOOKUP(S$10,#REF!,3,FALSE)='Matriz Objetivos x Projetos'!$B19,"P",IF(OR(VLOOKUP('Matriz Objetivos x Projetos'!S$10,#REF!,4,FALSE)='Matriz Objetivos x Projetos'!$B19,VLOOKUP('Matriz Objetivos x Projetos'!S$10,#REF!,5,FALSE)='Matriz Objetivos x Projetos'!$B19),"S","")),"")</f>
        <v/>
      </c>
      <c r="T19" s="19" t="str">
        <f>IFERROR(IF(VLOOKUP(T$10,#REF!,3,FALSE)='Matriz Objetivos x Projetos'!$B19,"P",IF(OR(VLOOKUP('Matriz Objetivos x Projetos'!T$10,#REF!,4,FALSE)='Matriz Objetivos x Projetos'!$B19,VLOOKUP('Matriz Objetivos x Projetos'!T$10,#REF!,5,FALSE)='Matriz Objetivos x Projetos'!$B19),"S","")),"")</f>
        <v/>
      </c>
      <c r="U19" s="19" t="str">
        <f>IFERROR(IF(VLOOKUP(U$10,#REF!,3,FALSE)='Matriz Objetivos x Projetos'!$B19,"P",IF(OR(VLOOKUP('Matriz Objetivos x Projetos'!U$10,#REF!,4,FALSE)='Matriz Objetivos x Projetos'!$B19,VLOOKUP('Matriz Objetivos x Projetos'!U$10,#REF!,5,FALSE)='Matriz Objetivos x Projetos'!$B19),"S","")),"")</f>
        <v/>
      </c>
      <c r="V19" s="19" t="str">
        <f>IFERROR(IF(VLOOKUP(V$10,#REF!,3,FALSE)='Matriz Objetivos x Projetos'!$B19,"P",IF(OR(VLOOKUP('Matriz Objetivos x Projetos'!V$10,#REF!,4,FALSE)='Matriz Objetivos x Projetos'!$B19,VLOOKUP('Matriz Objetivos x Projetos'!V$10,#REF!,5,FALSE)='Matriz Objetivos x Projetos'!$B19),"S","")),"")</f>
        <v/>
      </c>
      <c r="W19" s="19" t="str">
        <f>IFERROR(IF(VLOOKUP(W$10,#REF!,3,FALSE)='Matriz Objetivos x Projetos'!$B19,"P",IF(OR(VLOOKUP('Matriz Objetivos x Projetos'!W$10,#REF!,4,FALSE)='Matriz Objetivos x Projetos'!$B19,VLOOKUP('Matriz Objetivos x Projetos'!W$10,#REF!,5,FALSE)='Matriz Objetivos x Projetos'!$B19),"S","")),"")</f>
        <v/>
      </c>
      <c r="X19" s="16">
        <f t="shared" si="0"/>
        <v>0</v>
      </c>
      <c r="Y19" s="15" t="str">
        <f t="shared" si="1"/>
        <v>Processos Internos</v>
      </c>
    </row>
    <row r="20" spans="1:25" ht="63" customHeight="1" x14ac:dyDescent="0.2">
      <c r="A20" s="148"/>
      <c r="B20" s="85" t="s">
        <v>37</v>
      </c>
      <c r="C20" s="19" t="str">
        <f>IFERROR(IF(VLOOKUP(C$10,#REF!,3,FALSE)='Matriz Objetivos x Projetos'!$B20,"P",IF(OR(VLOOKUP('Matriz Objetivos x Projetos'!C$10,#REF!,4,FALSE)='Matriz Objetivos x Projetos'!$B20,VLOOKUP('Matriz Objetivos x Projetos'!C$10,#REF!,5,FALSE)='Matriz Objetivos x Projetos'!$B20),"S","")),"")</f>
        <v/>
      </c>
      <c r="D20" s="19" t="str">
        <f>IFERROR(IF(VLOOKUP(D$10,#REF!,3,FALSE)='Matriz Objetivos x Projetos'!$B20,"P",IF(OR(VLOOKUP('Matriz Objetivos x Projetos'!D$10,#REF!,4,FALSE)='Matriz Objetivos x Projetos'!$B20,VLOOKUP('Matriz Objetivos x Projetos'!D$10,#REF!,5,FALSE)='Matriz Objetivos x Projetos'!$B20),"S","")),"")</f>
        <v/>
      </c>
      <c r="E20" s="19" t="str">
        <f>IFERROR(IF(VLOOKUP(E$10,#REF!,3,FALSE)='Matriz Objetivos x Projetos'!$B20,"P",IF(OR(VLOOKUP('Matriz Objetivos x Projetos'!E$10,#REF!,4,FALSE)='Matriz Objetivos x Projetos'!$B20,VLOOKUP('Matriz Objetivos x Projetos'!E$10,#REF!,5,FALSE)='Matriz Objetivos x Projetos'!$B20),"S","")),"")</f>
        <v/>
      </c>
      <c r="F20" s="19" t="str">
        <f>IFERROR(IF(VLOOKUP(F$10,#REF!,3,FALSE)='Matriz Objetivos x Projetos'!$B20,"P",IF(OR(VLOOKUP('Matriz Objetivos x Projetos'!F$10,#REF!,4,FALSE)='Matriz Objetivos x Projetos'!$B20,VLOOKUP('Matriz Objetivos x Projetos'!F$10,#REF!,5,FALSE)='Matriz Objetivos x Projetos'!$B20),"S","")),"")</f>
        <v/>
      </c>
      <c r="G20" s="19" t="str">
        <f>IFERROR(IF(VLOOKUP(G$10,#REF!,3,FALSE)='Matriz Objetivos x Projetos'!$B20,"P",IF(OR(VLOOKUP('Matriz Objetivos x Projetos'!G$10,#REF!,4,FALSE)='Matriz Objetivos x Projetos'!$B20,VLOOKUP('Matriz Objetivos x Projetos'!G$10,#REF!,5,FALSE)='Matriz Objetivos x Projetos'!$B20),"S","")),"")</f>
        <v/>
      </c>
      <c r="H20" s="19" t="str">
        <f>IFERROR(IF(VLOOKUP(H$10,#REF!,3,FALSE)='Matriz Objetivos x Projetos'!$B20,"P",IF(OR(VLOOKUP('Matriz Objetivos x Projetos'!H$10,#REF!,4,FALSE)='Matriz Objetivos x Projetos'!$B20,VLOOKUP('Matriz Objetivos x Projetos'!H$10,#REF!,5,FALSE)='Matriz Objetivos x Projetos'!$B20),"S","")),"")</f>
        <v/>
      </c>
      <c r="I20" s="19" t="str">
        <f>IFERROR(IF(VLOOKUP(I$10,#REF!,3,FALSE)='Matriz Objetivos x Projetos'!$B20,"P",IF(OR(VLOOKUP('Matriz Objetivos x Projetos'!I$10,#REF!,4,FALSE)='Matriz Objetivos x Projetos'!$B20,VLOOKUP('Matriz Objetivos x Projetos'!I$10,#REF!,5,FALSE)='Matriz Objetivos x Projetos'!$B20),"S","")),"")</f>
        <v/>
      </c>
      <c r="J20" s="19" t="str">
        <f>IFERROR(IF(VLOOKUP(J$10,#REF!,3,FALSE)='Matriz Objetivos x Projetos'!$B20,"P",IF(OR(VLOOKUP('Matriz Objetivos x Projetos'!J$10,#REF!,4,FALSE)='Matriz Objetivos x Projetos'!$B20,VLOOKUP('Matriz Objetivos x Projetos'!J$10,#REF!,5,FALSE)='Matriz Objetivos x Projetos'!$B20),"S","")),"")</f>
        <v/>
      </c>
      <c r="K20" s="19" t="str">
        <f>IFERROR(IF(VLOOKUP(K$10,#REF!,3,FALSE)='Matriz Objetivos x Projetos'!$B20,"P",IF(OR(VLOOKUP('Matriz Objetivos x Projetos'!K$10,#REF!,4,FALSE)='Matriz Objetivos x Projetos'!$B20,VLOOKUP('Matriz Objetivos x Projetos'!K$10,#REF!,5,FALSE)='Matriz Objetivos x Projetos'!$B20),"S","")),"")</f>
        <v/>
      </c>
      <c r="L20" s="19" t="str">
        <f>IFERROR(IF(VLOOKUP(L$10,#REF!,3,FALSE)='Matriz Objetivos x Projetos'!$B20,"P",IF(OR(VLOOKUP('Matriz Objetivos x Projetos'!L$10,#REF!,4,FALSE)='Matriz Objetivos x Projetos'!$B20,VLOOKUP('Matriz Objetivos x Projetos'!L$10,#REF!,5,FALSE)='Matriz Objetivos x Projetos'!$B20),"S","")),"")</f>
        <v/>
      </c>
      <c r="M20" s="19" t="str">
        <f>IFERROR(IF(VLOOKUP(M$10,#REF!,3,FALSE)='Matriz Objetivos x Projetos'!$B20,"P",IF(OR(VLOOKUP('Matriz Objetivos x Projetos'!M$10,#REF!,4,FALSE)='Matriz Objetivos x Projetos'!$B20,VLOOKUP('Matriz Objetivos x Projetos'!M$10,#REF!,5,FALSE)='Matriz Objetivos x Projetos'!$B20),"S","")),"")</f>
        <v/>
      </c>
      <c r="N20" s="19" t="str">
        <f>IFERROR(IF(VLOOKUP(N$10,#REF!,3,FALSE)='Matriz Objetivos x Projetos'!$B20,"P",IF(OR(VLOOKUP('Matriz Objetivos x Projetos'!N$10,#REF!,4,FALSE)='Matriz Objetivos x Projetos'!$B20,VLOOKUP('Matriz Objetivos x Projetos'!N$10,#REF!,5,FALSE)='Matriz Objetivos x Projetos'!$B20),"S","")),"")</f>
        <v/>
      </c>
      <c r="O20" s="19" t="str">
        <f>IFERROR(IF(VLOOKUP(O$10,#REF!,3,FALSE)='Matriz Objetivos x Projetos'!$B20,"P",IF(OR(VLOOKUP('Matriz Objetivos x Projetos'!O$10,#REF!,4,FALSE)='Matriz Objetivos x Projetos'!$B20,VLOOKUP('Matriz Objetivos x Projetos'!O$10,#REF!,5,FALSE)='Matriz Objetivos x Projetos'!$B20),"S","")),"")</f>
        <v/>
      </c>
      <c r="P20" s="19" t="str">
        <f>IFERROR(IF(VLOOKUP(P$10,#REF!,3,FALSE)='Matriz Objetivos x Projetos'!$B20,"P",IF(OR(VLOOKUP('Matriz Objetivos x Projetos'!P$10,#REF!,4,FALSE)='Matriz Objetivos x Projetos'!$B20,VLOOKUP('Matriz Objetivos x Projetos'!P$10,#REF!,5,FALSE)='Matriz Objetivos x Projetos'!$B20),"S","")),"")</f>
        <v/>
      </c>
      <c r="Q20" s="19" t="str">
        <f>IFERROR(IF(VLOOKUP(Q$10,#REF!,3,FALSE)='Matriz Objetivos x Projetos'!$B20,"P",IF(OR(VLOOKUP('Matriz Objetivos x Projetos'!Q$10,#REF!,4,FALSE)='Matriz Objetivos x Projetos'!$B20,VLOOKUP('Matriz Objetivos x Projetos'!Q$10,#REF!,5,FALSE)='Matriz Objetivos x Projetos'!$B20),"S","")),"")</f>
        <v/>
      </c>
      <c r="R20" s="19" t="str">
        <f>IFERROR(IF(VLOOKUP(R$10,#REF!,3,FALSE)='Matriz Objetivos x Projetos'!$B20,"P",IF(OR(VLOOKUP('Matriz Objetivos x Projetos'!R$10,#REF!,4,FALSE)='Matriz Objetivos x Projetos'!$B20,VLOOKUP('Matriz Objetivos x Projetos'!R$10,#REF!,5,FALSE)='Matriz Objetivos x Projetos'!$B20),"S","")),"")</f>
        <v/>
      </c>
      <c r="S20" s="19" t="str">
        <f>IFERROR(IF(VLOOKUP(S$10,#REF!,3,FALSE)='Matriz Objetivos x Projetos'!$B20,"P",IF(OR(VLOOKUP('Matriz Objetivos x Projetos'!S$10,#REF!,4,FALSE)='Matriz Objetivos x Projetos'!$B20,VLOOKUP('Matriz Objetivos x Projetos'!S$10,#REF!,5,FALSE)='Matriz Objetivos x Projetos'!$B20),"S","")),"")</f>
        <v/>
      </c>
      <c r="T20" s="19" t="str">
        <f>IFERROR(IF(VLOOKUP(T$10,#REF!,3,FALSE)='Matriz Objetivos x Projetos'!$B20,"P",IF(OR(VLOOKUP('Matriz Objetivos x Projetos'!T$10,#REF!,4,FALSE)='Matriz Objetivos x Projetos'!$B20,VLOOKUP('Matriz Objetivos x Projetos'!T$10,#REF!,5,FALSE)='Matriz Objetivos x Projetos'!$B20),"S","")),"")</f>
        <v/>
      </c>
      <c r="U20" s="19" t="str">
        <f>IFERROR(IF(VLOOKUP(U$10,#REF!,3,FALSE)='Matriz Objetivos x Projetos'!$B20,"P",IF(OR(VLOOKUP('Matriz Objetivos x Projetos'!U$10,#REF!,4,FALSE)='Matriz Objetivos x Projetos'!$B20,VLOOKUP('Matriz Objetivos x Projetos'!U$10,#REF!,5,FALSE)='Matriz Objetivos x Projetos'!$B20),"S","")),"")</f>
        <v/>
      </c>
      <c r="V20" s="19" t="str">
        <f>IFERROR(IF(VLOOKUP(V$10,#REF!,3,FALSE)='Matriz Objetivos x Projetos'!$B20,"P",IF(OR(VLOOKUP('Matriz Objetivos x Projetos'!V$10,#REF!,4,FALSE)='Matriz Objetivos x Projetos'!$B20,VLOOKUP('Matriz Objetivos x Projetos'!V$10,#REF!,5,FALSE)='Matriz Objetivos x Projetos'!$B20),"S","")),"")</f>
        <v/>
      </c>
      <c r="W20" s="19" t="str">
        <f>IFERROR(IF(VLOOKUP(W$10,#REF!,3,FALSE)='Matriz Objetivos x Projetos'!$B20,"P",IF(OR(VLOOKUP('Matriz Objetivos x Projetos'!W$10,#REF!,4,FALSE)='Matriz Objetivos x Projetos'!$B20,VLOOKUP('Matriz Objetivos x Projetos'!W$10,#REF!,5,FALSE)='Matriz Objetivos x Projetos'!$B20),"S","")),"")</f>
        <v/>
      </c>
      <c r="X20" s="16">
        <f t="shared" si="0"/>
        <v>0</v>
      </c>
      <c r="Y20" s="15" t="str">
        <f t="shared" si="1"/>
        <v>Processos Internos</v>
      </c>
    </row>
    <row r="21" spans="1:25" ht="63" customHeight="1" x14ac:dyDescent="0.2">
      <c r="A21" s="148"/>
      <c r="B21" s="85" t="s">
        <v>38</v>
      </c>
      <c r="C21" s="19" t="str">
        <f>IFERROR(IF(VLOOKUP(C$10,#REF!,3,FALSE)='Matriz Objetivos x Projetos'!$B21,"P",IF(OR(VLOOKUP('Matriz Objetivos x Projetos'!C$10,#REF!,4,FALSE)='Matriz Objetivos x Projetos'!$B21,VLOOKUP('Matriz Objetivos x Projetos'!C$10,#REF!,5,FALSE)='Matriz Objetivos x Projetos'!$B21),"S","")),"")</f>
        <v/>
      </c>
      <c r="D21" s="19" t="str">
        <f>IFERROR(IF(VLOOKUP(D$10,#REF!,3,FALSE)='Matriz Objetivos x Projetos'!$B21,"P",IF(OR(VLOOKUP('Matriz Objetivos x Projetos'!D$10,#REF!,4,FALSE)='Matriz Objetivos x Projetos'!$B21,VLOOKUP('Matriz Objetivos x Projetos'!D$10,#REF!,5,FALSE)='Matriz Objetivos x Projetos'!$B21),"S","")),"")</f>
        <v/>
      </c>
      <c r="E21" s="19" t="str">
        <f>IFERROR(IF(VLOOKUP(E$10,#REF!,3,FALSE)='Matriz Objetivos x Projetos'!$B21,"P",IF(OR(VLOOKUP('Matriz Objetivos x Projetos'!E$10,#REF!,4,FALSE)='Matriz Objetivos x Projetos'!$B21,VLOOKUP('Matriz Objetivos x Projetos'!E$10,#REF!,5,FALSE)='Matriz Objetivos x Projetos'!$B21),"S","")),"")</f>
        <v/>
      </c>
      <c r="F21" s="19" t="str">
        <f>IFERROR(IF(VLOOKUP(F$10,#REF!,3,FALSE)='Matriz Objetivos x Projetos'!$B21,"P",IF(OR(VLOOKUP('Matriz Objetivos x Projetos'!F$10,#REF!,4,FALSE)='Matriz Objetivos x Projetos'!$B21,VLOOKUP('Matriz Objetivos x Projetos'!F$10,#REF!,5,FALSE)='Matriz Objetivos x Projetos'!$B21),"S","")),"")</f>
        <v/>
      </c>
      <c r="G21" s="19" t="str">
        <f>IFERROR(IF(VLOOKUP(G$10,#REF!,3,FALSE)='Matriz Objetivos x Projetos'!$B21,"P",IF(OR(VLOOKUP('Matriz Objetivos x Projetos'!G$10,#REF!,4,FALSE)='Matriz Objetivos x Projetos'!$B21,VLOOKUP('Matriz Objetivos x Projetos'!G$10,#REF!,5,FALSE)='Matriz Objetivos x Projetos'!$B21),"S","")),"")</f>
        <v/>
      </c>
      <c r="H21" s="19" t="str">
        <f>IFERROR(IF(VLOOKUP(H$10,#REF!,3,FALSE)='Matriz Objetivos x Projetos'!$B21,"P",IF(OR(VLOOKUP('Matriz Objetivos x Projetos'!H$10,#REF!,4,FALSE)='Matriz Objetivos x Projetos'!$B21,VLOOKUP('Matriz Objetivos x Projetos'!H$10,#REF!,5,FALSE)='Matriz Objetivos x Projetos'!$B21),"S","")),"")</f>
        <v/>
      </c>
      <c r="I21" s="19" t="str">
        <f>IFERROR(IF(VLOOKUP(I$10,#REF!,3,FALSE)='Matriz Objetivos x Projetos'!$B21,"P",IF(OR(VLOOKUP('Matriz Objetivos x Projetos'!I$10,#REF!,4,FALSE)='Matriz Objetivos x Projetos'!$B21,VLOOKUP('Matriz Objetivos x Projetos'!I$10,#REF!,5,FALSE)='Matriz Objetivos x Projetos'!$B21),"S","")),"")</f>
        <v/>
      </c>
      <c r="J21" s="19" t="str">
        <f>IFERROR(IF(VLOOKUP(J$10,#REF!,3,FALSE)='Matriz Objetivos x Projetos'!$B21,"P",IF(OR(VLOOKUP('Matriz Objetivos x Projetos'!J$10,#REF!,4,FALSE)='Matriz Objetivos x Projetos'!$B21,VLOOKUP('Matriz Objetivos x Projetos'!J$10,#REF!,5,FALSE)='Matriz Objetivos x Projetos'!$B21),"S","")),"")</f>
        <v/>
      </c>
      <c r="K21" s="19" t="str">
        <f>IFERROR(IF(VLOOKUP(K$10,#REF!,3,FALSE)='Matriz Objetivos x Projetos'!$B21,"P",IF(OR(VLOOKUP('Matriz Objetivos x Projetos'!K$10,#REF!,4,FALSE)='Matriz Objetivos x Projetos'!$B21,VLOOKUP('Matriz Objetivos x Projetos'!K$10,#REF!,5,FALSE)='Matriz Objetivos x Projetos'!$B21),"S","")),"")</f>
        <v/>
      </c>
      <c r="L21" s="19" t="str">
        <f>IFERROR(IF(VLOOKUP(L$10,#REF!,3,FALSE)='Matriz Objetivos x Projetos'!$B21,"P",IF(OR(VLOOKUP('Matriz Objetivos x Projetos'!L$10,#REF!,4,FALSE)='Matriz Objetivos x Projetos'!$B21,VLOOKUP('Matriz Objetivos x Projetos'!L$10,#REF!,5,FALSE)='Matriz Objetivos x Projetos'!$B21),"S","")),"")</f>
        <v/>
      </c>
      <c r="M21" s="19" t="str">
        <f>IFERROR(IF(VLOOKUP(M$10,#REF!,3,FALSE)='Matriz Objetivos x Projetos'!$B21,"P",IF(OR(VLOOKUP('Matriz Objetivos x Projetos'!M$10,#REF!,4,FALSE)='Matriz Objetivos x Projetos'!$B21,VLOOKUP('Matriz Objetivos x Projetos'!M$10,#REF!,5,FALSE)='Matriz Objetivos x Projetos'!$B21),"S","")),"")</f>
        <v/>
      </c>
      <c r="N21" s="19" t="str">
        <f>IFERROR(IF(VLOOKUP(N$10,#REF!,3,FALSE)='Matriz Objetivos x Projetos'!$B21,"P",IF(OR(VLOOKUP('Matriz Objetivos x Projetos'!N$10,#REF!,4,FALSE)='Matriz Objetivos x Projetos'!$B21,VLOOKUP('Matriz Objetivos x Projetos'!N$10,#REF!,5,FALSE)='Matriz Objetivos x Projetos'!$B21),"S","")),"")</f>
        <v/>
      </c>
      <c r="O21" s="19" t="str">
        <f>IFERROR(IF(VLOOKUP(O$10,#REF!,3,FALSE)='Matriz Objetivos x Projetos'!$B21,"P",IF(OR(VLOOKUP('Matriz Objetivos x Projetos'!O$10,#REF!,4,FALSE)='Matriz Objetivos x Projetos'!$B21,VLOOKUP('Matriz Objetivos x Projetos'!O$10,#REF!,5,FALSE)='Matriz Objetivos x Projetos'!$B21),"S","")),"")</f>
        <v/>
      </c>
      <c r="P21" s="19" t="str">
        <f>IFERROR(IF(VLOOKUP(P$10,#REF!,3,FALSE)='Matriz Objetivos x Projetos'!$B21,"P",IF(OR(VLOOKUP('Matriz Objetivos x Projetos'!P$10,#REF!,4,FALSE)='Matriz Objetivos x Projetos'!$B21,VLOOKUP('Matriz Objetivos x Projetos'!P$10,#REF!,5,FALSE)='Matriz Objetivos x Projetos'!$B21),"S","")),"")</f>
        <v/>
      </c>
      <c r="Q21" s="19" t="str">
        <f>IFERROR(IF(VLOOKUP(Q$10,#REF!,3,FALSE)='Matriz Objetivos x Projetos'!$B21,"P",IF(OR(VLOOKUP('Matriz Objetivos x Projetos'!Q$10,#REF!,4,FALSE)='Matriz Objetivos x Projetos'!$B21,VLOOKUP('Matriz Objetivos x Projetos'!Q$10,#REF!,5,FALSE)='Matriz Objetivos x Projetos'!$B21),"S","")),"")</f>
        <v/>
      </c>
      <c r="R21" s="19" t="str">
        <f>IFERROR(IF(VLOOKUP(R$10,#REF!,3,FALSE)='Matriz Objetivos x Projetos'!$B21,"P",IF(OR(VLOOKUP('Matriz Objetivos x Projetos'!R$10,#REF!,4,FALSE)='Matriz Objetivos x Projetos'!$B21,VLOOKUP('Matriz Objetivos x Projetos'!R$10,#REF!,5,FALSE)='Matriz Objetivos x Projetos'!$B21),"S","")),"")</f>
        <v/>
      </c>
      <c r="S21" s="19" t="str">
        <f>IFERROR(IF(VLOOKUP(S$10,#REF!,3,FALSE)='Matriz Objetivos x Projetos'!$B21,"P",IF(OR(VLOOKUP('Matriz Objetivos x Projetos'!S$10,#REF!,4,FALSE)='Matriz Objetivos x Projetos'!$B21,VLOOKUP('Matriz Objetivos x Projetos'!S$10,#REF!,5,FALSE)='Matriz Objetivos x Projetos'!$B21),"S","")),"")</f>
        <v/>
      </c>
      <c r="T21" s="19" t="str">
        <f>IFERROR(IF(VLOOKUP(T$10,#REF!,3,FALSE)='Matriz Objetivos x Projetos'!$B21,"P",IF(OR(VLOOKUP('Matriz Objetivos x Projetos'!T$10,#REF!,4,FALSE)='Matriz Objetivos x Projetos'!$B21,VLOOKUP('Matriz Objetivos x Projetos'!T$10,#REF!,5,FALSE)='Matriz Objetivos x Projetos'!$B21),"S","")),"")</f>
        <v/>
      </c>
      <c r="U21" s="19" t="str">
        <f>IFERROR(IF(VLOOKUP(U$10,#REF!,3,FALSE)='Matriz Objetivos x Projetos'!$B21,"P",IF(OR(VLOOKUP('Matriz Objetivos x Projetos'!U$10,#REF!,4,FALSE)='Matriz Objetivos x Projetos'!$B21,VLOOKUP('Matriz Objetivos x Projetos'!U$10,#REF!,5,FALSE)='Matriz Objetivos x Projetos'!$B21),"S","")),"")</f>
        <v/>
      </c>
      <c r="V21" s="19" t="str">
        <f>IFERROR(IF(VLOOKUP(V$10,#REF!,3,FALSE)='Matriz Objetivos x Projetos'!$B21,"P",IF(OR(VLOOKUP('Matriz Objetivos x Projetos'!V$10,#REF!,4,FALSE)='Matriz Objetivos x Projetos'!$B21,VLOOKUP('Matriz Objetivos x Projetos'!V$10,#REF!,5,FALSE)='Matriz Objetivos x Projetos'!$B21),"S","")),"")</f>
        <v/>
      </c>
      <c r="W21" s="19" t="str">
        <f>IFERROR(IF(VLOOKUP(W$10,#REF!,3,FALSE)='Matriz Objetivos x Projetos'!$B21,"P",IF(OR(VLOOKUP('Matriz Objetivos x Projetos'!W$10,#REF!,4,FALSE)='Matriz Objetivos x Projetos'!$B21,VLOOKUP('Matriz Objetivos x Projetos'!W$10,#REF!,5,FALSE)='Matriz Objetivos x Projetos'!$B21),"S","")),"")</f>
        <v/>
      </c>
      <c r="X21" s="16">
        <f t="shared" si="0"/>
        <v>0</v>
      </c>
      <c r="Y21" s="15" t="str">
        <f t="shared" si="1"/>
        <v>Processos Internos</v>
      </c>
    </row>
    <row r="22" spans="1:25" ht="63" customHeight="1" x14ac:dyDescent="0.2">
      <c r="A22" s="86" t="s">
        <v>50</v>
      </c>
      <c r="B22" s="85" t="s">
        <v>39</v>
      </c>
      <c r="C22" s="19" t="str">
        <f>IFERROR(IF(VLOOKUP(C$10,#REF!,3,FALSE)='Matriz Objetivos x Projetos'!$B22,"P",IF(OR(VLOOKUP('Matriz Objetivos x Projetos'!C$10,#REF!,4,FALSE)='Matriz Objetivos x Projetos'!$B22,VLOOKUP('Matriz Objetivos x Projetos'!C$10,#REF!,5,FALSE)='Matriz Objetivos x Projetos'!$B22),"S","")),"")</f>
        <v/>
      </c>
      <c r="D22" s="19" t="str">
        <f>IFERROR(IF(VLOOKUP(D$10,#REF!,3,FALSE)='Matriz Objetivos x Projetos'!$B22,"P",IF(OR(VLOOKUP('Matriz Objetivos x Projetos'!D$10,#REF!,4,FALSE)='Matriz Objetivos x Projetos'!$B22,VLOOKUP('Matriz Objetivos x Projetos'!D$10,#REF!,5,FALSE)='Matriz Objetivos x Projetos'!$B22),"S","")),"")</f>
        <v/>
      </c>
      <c r="E22" s="19" t="str">
        <f>IFERROR(IF(VLOOKUP(E$10,#REF!,3,FALSE)='Matriz Objetivos x Projetos'!$B22,"P",IF(OR(VLOOKUP('Matriz Objetivos x Projetos'!E$10,#REF!,4,FALSE)='Matriz Objetivos x Projetos'!$B22,VLOOKUP('Matriz Objetivos x Projetos'!E$10,#REF!,5,FALSE)='Matriz Objetivos x Projetos'!$B22),"S","")),"")</f>
        <v/>
      </c>
      <c r="F22" s="19" t="str">
        <f>IFERROR(IF(VLOOKUP(F$10,#REF!,3,FALSE)='Matriz Objetivos x Projetos'!$B22,"P",IF(OR(VLOOKUP('Matriz Objetivos x Projetos'!F$10,#REF!,4,FALSE)='Matriz Objetivos x Projetos'!$B22,VLOOKUP('Matriz Objetivos x Projetos'!F$10,#REF!,5,FALSE)='Matriz Objetivos x Projetos'!$B22),"S","")),"")</f>
        <v/>
      </c>
      <c r="G22" s="19" t="str">
        <f>IFERROR(IF(VLOOKUP(G$10,#REF!,3,FALSE)='Matriz Objetivos x Projetos'!$B22,"P",IF(OR(VLOOKUP('Matriz Objetivos x Projetos'!G$10,#REF!,4,FALSE)='Matriz Objetivos x Projetos'!$B22,VLOOKUP('Matriz Objetivos x Projetos'!G$10,#REF!,5,FALSE)='Matriz Objetivos x Projetos'!$B22),"S","")),"")</f>
        <v/>
      </c>
      <c r="H22" s="19" t="str">
        <f>IFERROR(IF(VLOOKUP(H$10,#REF!,3,FALSE)='Matriz Objetivos x Projetos'!$B22,"P",IF(OR(VLOOKUP('Matriz Objetivos x Projetos'!H$10,#REF!,4,FALSE)='Matriz Objetivos x Projetos'!$B22,VLOOKUP('Matriz Objetivos x Projetos'!H$10,#REF!,5,FALSE)='Matriz Objetivos x Projetos'!$B22),"S","")),"")</f>
        <v/>
      </c>
      <c r="I22" s="19" t="str">
        <f>IFERROR(IF(VLOOKUP(I$10,#REF!,3,FALSE)='Matriz Objetivos x Projetos'!$B22,"P",IF(OR(VLOOKUP('Matriz Objetivos x Projetos'!I$10,#REF!,4,FALSE)='Matriz Objetivos x Projetos'!$B22,VLOOKUP('Matriz Objetivos x Projetos'!I$10,#REF!,5,FALSE)='Matriz Objetivos x Projetos'!$B22),"S","")),"")</f>
        <v/>
      </c>
      <c r="J22" s="19" t="str">
        <f>IFERROR(IF(VLOOKUP(J$10,#REF!,3,FALSE)='Matriz Objetivos x Projetos'!$B22,"P",IF(OR(VLOOKUP('Matriz Objetivos x Projetos'!J$10,#REF!,4,FALSE)='Matriz Objetivos x Projetos'!$B22,VLOOKUP('Matriz Objetivos x Projetos'!J$10,#REF!,5,FALSE)='Matriz Objetivos x Projetos'!$B22),"S","")),"")</f>
        <v/>
      </c>
      <c r="K22" s="19" t="str">
        <f>IFERROR(IF(VLOOKUP(K$10,#REF!,3,FALSE)='Matriz Objetivos x Projetos'!$B22,"P",IF(OR(VLOOKUP('Matriz Objetivos x Projetos'!K$10,#REF!,4,FALSE)='Matriz Objetivos x Projetos'!$B22,VLOOKUP('Matriz Objetivos x Projetos'!K$10,#REF!,5,FALSE)='Matriz Objetivos x Projetos'!$B22),"S","")),"")</f>
        <v/>
      </c>
      <c r="L22" s="19" t="str">
        <f>IFERROR(IF(VLOOKUP(L$10,#REF!,3,FALSE)='Matriz Objetivos x Projetos'!$B22,"P",IF(OR(VLOOKUP('Matriz Objetivos x Projetos'!L$10,#REF!,4,FALSE)='Matriz Objetivos x Projetos'!$B22,VLOOKUP('Matriz Objetivos x Projetos'!L$10,#REF!,5,FALSE)='Matriz Objetivos x Projetos'!$B22),"S","")),"")</f>
        <v/>
      </c>
      <c r="M22" s="19" t="str">
        <f>IFERROR(IF(VLOOKUP(M$10,#REF!,3,FALSE)='Matriz Objetivos x Projetos'!$B22,"P",IF(OR(VLOOKUP('Matriz Objetivos x Projetos'!M$10,#REF!,4,FALSE)='Matriz Objetivos x Projetos'!$B22,VLOOKUP('Matriz Objetivos x Projetos'!M$10,#REF!,5,FALSE)='Matriz Objetivos x Projetos'!$B22),"S","")),"")</f>
        <v/>
      </c>
      <c r="N22" s="19" t="str">
        <f>IFERROR(IF(VLOOKUP(N$10,#REF!,3,FALSE)='Matriz Objetivos x Projetos'!$B22,"P",IF(OR(VLOOKUP('Matriz Objetivos x Projetos'!N$10,#REF!,4,FALSE)='Matriz Objetivos x Projetos'!$B22,VLOOKUP('Matriz Objetivos x Projetos'!N$10,#REF!,5,FALSE)='Matriz Objetivos x Projetos'!$B22),"S","")),"")</f>
        <v/>
      </c>
      <c r="O22" s="19" t="str">
        <f>IFERROR(IF(VLOOKUP(O$10,#REF!,3,FALSE)='Matriz Objetivos x Projetos'!$B22,"P",IF(OR(VLOOKUP('Matriz Objetivos x Projetos'!O$10,#REF!,4,FALSE)='Matriz Objetivos x Projetos'!$B22,VLOOKUP('Matriz Objetivos x Projetos'!O$10,#REF!,5,FALSE)='Matriz Objetivos x Projetos'!$B22),"S","")),"")</f>
        <v/>
      </c>
      <c r="P22" s="19" t="str">
        <f>IFERROR(IF(VLOOKUP(P$10,#REF!,3,FALSE)='Matriz Objetivos x Projetos'!$B22,"P",IF(OR(VLOOKUP('Matriz Objetivos x Projetos'!P$10,#REF!,4,FALSE)='Matriz Objetivos x Projetos'!$B22,VLOOKUP('Matriz Objetivos x Projetos'!P$10,#REF!,5,FALSE)='Matriz Objetivos x Projetos'!$B22),"S","")),"")</f>
        <v/>
      </c>
      <c r="Q22" s="19" t="str">
        <f>IFERROR(IF(VLOOKUP(Q$10,#REF!,3,FALSE)='Matriz Objetivos x Projetos'!$B22,"P",IF(OR(VLOOKUP('Matriz Objetivos x Projetos'!Q$10,#REF!,4,FALSE)='Matriz Objetivos x Projetos'!$B22,VLOOKUP('Matriz Objetivos x Projetos'!Q$10,#REF!,5,FALSE)='Matriz Objetivos x Projetos'!$B22),"S","")),"")</f>
        <v/>
      </c>
      <c r="R22" s="19" t="str">
        <f>IFERROR(IF(VLOOKUP(R$10,#REF!,3,FALSE)='Matriz Objetivos x Projetos'!$B22,"P",IF(OR(VLOOKUP('Matriz Objetivos x Projetos'!R$10,#REF!,4,FALSE)='Matriz Objetivos x Projetos'!$B22,VLOOKUP('Matriz Objetivos x Projetos'!R$10,#REF!,5,FALSE)='Matriz Objetivos x Projetos'!$B22),"S","")),"")</f>
        <v/>
      </c>
      <c r="S22" s="19" t="str">
        <f>IFERROR(IF(VLOOKUP(S$10,#REF!,3,FALSE)='Matriz Objetivos x Projetos'!$B22,"P",IF(OR(VLOOKUP('Matriz Objetivos x Projetos'!S$10,#REF!,4,FALSE)='Matriz Objetivos x Projetos'!$B22,VLOOKUP('Matriz Objetivos x Projetos'!S$10,#REF!,5,FALSE)='Matriz Objetivos x Projetos'!$B22),"S","")),"")</f>
        <v/>
      </c>
      <c r="T22" s="19" t="str">
        <f>IFERROR(IF(VLOOKUP(T$10,#REF!,3,FALSE)='Matriz Objetivos x Projetos'!$B22,"P",IF(OR(VLOOKUP('Matriz Objetivos x Projetos'!T$10,#REF!,4,FALSE)='Matriz Objetivos x Projetos'!$B22,VLOOKUP('Matriz Objetivos x Projetos'!T$10,#REF!,5,FALSE)='Matriz Objetivos x Projetos'!$B22),"S","")),"")</f>
        <v/>
      </c>
      <c r="U22" s="19" t="str">
        <f>IFERROR(IF(VLOOKUP(U$10,#REF!,3,FALSE)='Matriz Objetivos x Projetos'!$B22,"P",IF(OR(VLOOKUP('Matriz Objetivos x Projetos'!U$10,#REF!,4,FALSE)='Matriz Objetivos x Projetos'!$B22,VLOOKUP('Matriz Objetivos x Projetos'!U$10,#REF!,5,FALSE)='Matriz Objetivos x Projetos'!$B22),"S","")),"")</f>
        <v/>
      </c>
      <c r="V22" s="19" t="str">
        <f>IFERROR(IF(VLOOKUP(V$10,#REF!,3,FALSE)='Matriz Objetivos x Projetos'!$B22,"P",IF(OR(VLOOKUP('Matriz Objetivos x Projetos'!V$10,#REF!,4,FALSE)='Matriz Objetivos x Projetos'!$B22,VLOOKUP('Matriz Objetivos x Projetos'!V$10,#REF!,5,FALSE)='Matriz Objetivos x Projetos'!$B22),"S","")),"")</f>
        <v/>
      </c>
      <c r="W22" s="19" t="str">
        <f>IFERROR(IF(VLOOKUP(W$10,#REF!,3,FALSE)='Matriz Objetivos x Projetos'!$B22,"P",IF(OR(VLOOKUP('Matriz Objetivos x Projetos'!W$10,#REF!,4,FALSE)='Matriz Objetivos x Projetos'!$B22,VLOOKUP('Matriz Objetivos x Projetos'!W$10,#REF!,5,FALSE)='Matriz Objetivos x Projetos'!$B22),"S","")),"")</f>
        <v/>
      </c>
      <c r="X22" s="16">
        <f t="shared" si="0"/>
        <v>0</v>
      </c>
      <c r="Y22" s="15" t="str">
        <f t="shared" si="1"/>
        <v>Pessoas e Infraestrutura</v>
      </c>
    </row>
    <row r="23" spans="1:25" ht="63" customHeight="1" x14ac:dyDescent="0.2">
      <c r="A23" s="87"/>
      <c r="B23" s="85" t="s">
        <v>40</v>
      </c>
      <c r="C23" s="19" t="str">
        <f>IFERROR(IF(VLOOKUP(C$10,#REF!,3,FALSE)='Matriz Objetivos x Projetos'!$B23,"P",IF(OR(VLOOKUP('Matriz Objetivos x Projetos'!C$10,#REF!,4,FALSE)='Matriz Objetivos x Projetos'!$B23,VLOOKUP('Matriz Objetivos x Projetos'!C$10,#REF!,5,FALSE)='Matriz Objetivos x Projetos'!$B23),"S","")),"")</f>
        <v/>
      </c>
      <c r="D23" s="19" t="str">
        <f>IFERROR(IF(VLOOKUP(D$10,#REF!,3,FALSE)='Matriz Objetivos x Projetos'!$B23,"P",IF(OR(VLOOKUP('Matriz Objetivos x Projetos'!D$10,#REF!,4,FALSE)='Matriz Objetivos x Projetos'!$B23,VLOOKUP('Matriz Objetivos x Projetos'!D$10,#REF!,5,FALSE)='Matriz Objetivos x Projetos'!$B23),"S","")),"")</f>
        <v/>
      </c>
      <c r="E23" s="19" t="str">
        <f>IFERROR(IF(VLOOKUP(E$10,#REF!,3,FALSE)='Matriz Objetivos x Projetos'!$B23,"P",IF(OR(VLOOKUP('Matriz Objetivos x Projetos'!E$10,#REF!,4,FALSE)='Matriz Objetivos x Projetos'!$B23,VLOOKUP('Matriz Objetivos x Projetos'!E$10,#REF!,5,FALSE)='Matriz Objetivos x Projetos'!$B23),"S","")),"")</f>
        <v/>
      </c>
      <c r="F23" s="19" t="str">
        <f>IFERROR(IF(VLOOKUP(F$10,#REF!,3,FALSE)='Matriz Objetivos x Projetos'!$B23,"P",IF(OR(VLOOKUP('Matriz Objetivos x Projetos'!F$10,#REF!,4,FALSE)='Matriz Objetivos x Projetos'!$B23,VLOOKUP('Matriz Objetivos x Projetos'!F$10,#REF!,5,FALSE)='Matriz Objetivos x Projetos'!$B23),"S","")),"")</f>
        <v/>
      </c>
      <c r="G23" s="19" t="str">
        <f>IFERROR(IF(VLOOKUP(G$10,#REF!,3,FALSE)='Matriz Objetivos x Projetos'!$B23,"P",IF(OR(VLOOKUP('Matriz Objetivos x Projetos'!G$10,#REF!,4,FALSE)='Matriz Objetivos x Projetos'!$B23,VLOOKUP('Matriz Objetivos x Projetos'!G$10,#REF!,5,FALSE)='Matriz Objetivos x Projetos'!$B23),"S","")),"")</f>
        <v/>
      </c>
      <c r="H23" s="19" t="str">
        <f>IFERROR(IF(VLOOKUP(H$10,#REF!,3,FALSE)='Matriz Objetivos x Projetos'!$B23,"P",IF(OR(VLOOKUP('Matriz Objetivos x Projetos'!H$10,#REF!,4,FALSE)='Matriz Objetivos x Projetos'!$B23,VLOOKUP('Matriz Objetivos x Projetos'!H$10,#REF!,5,FALSE)='Matriz Objetivos x Projetos'!$B23),"S","")),"")</f>
        <v/>
      </c>
      <c r="I23" s="19" t="str">
        <f>IFERROR(IF(VLOOKUP(I$10,#REF!,3,FALSE)='Matriz Objetivos x Projetos'!$B23,"P",IF(OR(VLOOKUP('Matriz Objetivos x Projetos'!I$10,#REF!,4,FALSE)='Matriz Objetivos x Projetos'!$B23,VLOOKUP('Matriz Objetivos x Projetos'!I$10,#REF!,5,FALSE)='Matriz Objetivos x Projetos'!$B23),"S","")),"")</f>
        <v/>
      </c>
      <c r="J23" s="19" t="str">
        <f>IFERROR(IF(VLOOKUP(J$10,#REF!,3,FALSE)='Matriz Objetivos x Projetos'!$B23,"P",IF(OR(VLOOKUP('Matriz Objetivos x Projetos'!J$10,#REF!,4,FALSE)='Matriz Objetivos x Projetos'!$B23,VLOOKUP('Matriz Objetivos x Projetos'!J$10,#REF!,5,FALSE)='Matriz Objetivos x Projetos'!$B23),"S","")),"")</f>
        <v/>
      </c>
      <c r="K23" s="19" t="str">
        <f>IFERROR(IF(VLOOKUP(K$10,#REF!,3,FALSE)='Matriz Objetivos x Projetos'!$B23,"P",IF(OR(VLOOKUP('Matriz Objetivos x Projetos'!K$10,#REF!,4,FALSE)='Matriz Objetivos x Projetos'!$B23,VLOOKUP('Matriz Objetivos x Projetos'!K$10,#REF!,5,FALSE)='Matriz Objetivos x Projetos'!$B23),"S","")),"")</f>
        <v/>
      </c>
      <c r="L23" s="19" t="str">
        <f>IFERROR(IF(VLOOKUP(L$10,#REF!,3,FALSE)='Matriz Objetivos x Projetos'!$B23,"P",IF(OR(VLOOKUP('Matriz Objetivos x Projetos'!L$10,#REF!,4,FALSE)='Matriz Objetivos x Projetos'!$B23,VLOOKUP('Matriz Objetivos x Projetos'!L$10,#REF!,5,FALSE)='Matriz Objetivos x Projetos'!$B23),"S","")),"")</f>
        <v/>
      </c>
      <c r="M23" s="19" t="str">
        <f>IFERROR(IF(VLOOKUP(M$10,#REF!,3,FALSE)='Matriz Objetivos x Projetos'!$B23,"P",IF(OR(VLOOKUP('Matriz Objetivos x Projetos'!M$10,#REF!,4,FALSE)='Matriz Objetivos x Projetos'!$B23,VLOOKUP('Matriz Objetivos x Projetos'!M$10,#REF!,5,FALSE)='Matriz Objetivos x Projetos'!$B23),"S","")),"")</f>
        <v/>
      </c>
      <c r="N23" s="19" t="str">
        <f>IFERROR(IF(VLOOKUP(N$10,#REF!,3,FALSE)='Matriz Objetivos x Projetos'!$B23,"P",IF(OR(VLOOKUP('Matriz Objetivos x Projetos'!N$10,#REF!,4,FALSE)='Matriz Objetivos x Projetos'!$B23,VLOOKUP('Matriz Objetivos x Projetos'!N$10,#REF!,5,FALSE)='Matriz Objetivos x Projetos'!$B23),"S","")),"")</f>
        <v/>
      </c>
      <c r="O23" s="19" t="str">
        <f>IFERROR(IF(VLOOKUP(O$10,#REF!,3,FALSE)='Matriz Objetivos x Projetos'!$B23,"P",IF(OR(VLOOKUP('Matriz Objetivos x Projetos'!O$10,#REF!,4,FALSE)='Matriz Objetivos x Projetos'!$B23,VLOOKUP('Matriz Objetivos x Projetos'!O$10,#REF!,5,FALSE)='Matriz Objetivos x Projetos'!$B23),"S","")),"")</f>
        <v/>
      </c>
      <c r="P23" s="19" t="str">
        <f>IFERROR(IF(VLOOKUP(P$10,#REF!,3,FALSE)='Matriz Objetivos x Projetos'!$B23,"P",IF(OR(VLOOKUP('Matriz Objetivos x Projetos'!P$10,#REF!,4,FALSE)='Matriz Objetivos x Projetos'!$B23,VLOOKUP('Matriz Objetivos x Projetos'!P$10,#REF!,5,FALSE)='Matriz Objetivos x Projetos'!$B23),"S","")),"")</f>
        <v/>
      </c>
      <c r="Q23" s="19" t="str">
        <f>IFERROR(IF(VLOOKUP(Q$10,#REF!,3,FALSE)='Matriz Objetivos x Projetos'!$B23,"P",IF(OR(VLOOKUP('Matriz Objetivos x Projetos'!Q$10,#REF!,4,FALSE)='Matriz Objetivos x Projetos'!$B23,VLOOKUP('Matriz Objetivos x Projetos'!Q$10,#REF!,5,FALSE)='Matriz Objetivos x Projetos'!$B23),"S","")),"")</f>
        <v/>
      </c>
      <c r="R23" s="19" t="str">
        <f>IFERROR(IF(VLOOKUP(R$10,#REF!,3,FALSE)='Matriz Objetivos x Projetos'!$B23,"P",IF(OR(VLOOKUP('Matriz Objetivos x Projetos'!R$10,#REF!,4,FALSE)='Matriz Objetivos x Projetos'!$B23,VLOOKUP('Matriz Objetivos x Projetos'!R$10,#REF!,5,FALSE)='Matriz Objetivos x Projetos'!$B23),"S","")),"")</f>
        <v/>
      </c>
      <c r="S23" s="19" t="str">
        <f>IFERROR(IF(VLOOKUP(S$10,#REF!,3,FALSE)='Matriz Objetivos x Projetos'!$B23,"P",IF(OR(VLOOKUP('Matriz Objetivos x Projetos'!S$10,#REF!,4,FALSE)='Matriz Objetivos x Projetos'!$B23,VLOOKUP('Matriz Objetivos x Projetos'!S$10,#REF!,5,FALSE)='Matriz Objetivos x Projetos'!$B23),"S","")),"")</f>
        <v/>
      </c>
      <c r="T23" s="19" t="str">
        <f>IFERROR(IF(VLOOKUP(T$10,#REF!,3,FALSE)='Matriz Objetivos x Projetos'!$B23,"P",IF(OR(VLOOKUP('Matriz Objetivos x Projetos'!T$10,#REF!,4,FALSE)='Matriz Objetivos x Projetos'!$B23,VLOOKUP('Matriz Objetivos x Projetos'!T$10,#REF!,5,FALSE)='Matriz Objetivos x Projetos'!$B23),"S","")),"")</f>
        <v/>
      </c>
      <c r="U23" s="19" t="str">
        <f>IFERROR(IF(VLOOKUP(U$10,#REF!,3,FALSE)='Matriz Objetivos x Projetos'!$B23,"P",IF(OR(VLOOKUP('Matriz Objetivos x Projetos'!U$10,#REF!,4,FALSE)='Matriz Objetivos x Projetos'!$B23,VLOOKUP('Matriz Objetivos x Projetos'!U$10,#REF!,5,FALSE)='Matriz Objetivos x Projetos'!$B23),"S","")),"")</f>
        <v/>
      </c>
      <c r="V23" s="19" t="str">
        <f>IFERROR(IF(VLOOKUP(V$10,#REF!,3,FALSE)='Matriz Objetivos x Projetos'!$B23,"P",IF(OR(VLOOKUP('Matriz Objetivos x Projetos'!V$10,#REF!,4,FALSE)='Matriz Objetivos x Projetos'!$B23,VLOOKUP('Matriz Objetivos x Projetos'!V$10,#REF!,5,FALSE)='Matriz Objetivos x Projetos'!$B23),"S","")),"")</f>
        <v/>
      </c>
      <c r="W23" s="19" t="str">
        <f>IFERROR(IF(VLOOKUP(W$10,#REF!,3,FALSE)='Matriz Objetivos x Projetos'!$B23,"P",IF(OR(VLOOKUP('Matriz Objetivos x Projetos'!W$10,#REF!,4,FALSE)='Matriz Objetivos x Projetos'!$B23,VLOOKUP('Matriz Objetivos x Projetos'!W$10,#REF!,5,FALSE)='Matriz Objetivos x Projetos'!$B23),"S","")),"")</f>
        <v/>
      </c>
      <c r="X23" s="16">
        <f t="shared" si="0"/>
        <v>0</v>
      </c>
      <c r="Y23" s="15" t="str">
        <f t="shared" si="1"/>
        <v>Pessoas e Infraestrutura</v>
      </c>
    </row>
    <row r="24" spans="1:25" ht="63" customHeight="1" x14ac:dyDescent="0.2">
      <c r="A24" s="88"/>
      <c r="B24" s="85" t="s">
        <v>41</v>
      </c>
      <c r="C24" s="19" t="str">
        <f>IFERROR(IF(VLOOKUP(C$10,#REF!,3,FALSE)='Matriz Objetivos x Projetos'!$B24,"P",IF(OR(VLOOKUP('Matriz Objetivos x Projetos'!C$10,#REF!,4,FALSE)='Matriz Objetivos x Projetos'!$B24,VLOOKUP('Matriz Objetivos x Projetos'!C$10,#REF!,5,FALSE)='Matriz Objetivos x Projetos'!$B24),"S","")),"")</f>
        <v/>
      </c>
      <c r="D24" s="19" t="str">
        <f>IFERROR(IF(VLOOKUP(D$10,#REF!,3,FALSE)='Matriz Objetivos x Projetos'!$B24,"P",IF(OR(VLOOKUP('Matriz Objetivos x Projetos'!D$10,#REF!,4,FALSE)='Matriz Objetivos x Projetos'!$B24,VLOOKUP('Matriz Objetivos x Projetos'!D$10,#REF!,5,FALSE)='Matriz Objetivos x Projetos'!$B24),"S","")),"")</f>
        <v/>
      </c>
      <c r="E24" s="19" t="str">
        <f>IFERROR(IF(VLOOKUP(E$10,#REF!,3,FALSE)='Matriz Objetivos x Projetos'!$B24,"P",IF(OR(VLOOKUP('Matriz Objetivos x Projetos'!E$10,#REF!,4,FALSE)='Matriz Objetivos x Projetos'!$B24,VLOOKUP('Matriz Objetivos x Projetos'!E$10,#REF!,5,FALSE)='Matriz Objetivos x Projetos'!$B24),"S","")),"")</f>
        <v/>
      </c>
      <c r="F24" s="19" t="str">
        <f>IFERROR(IF(VLOOKUP(F$10,#REF!,3,FALSE)='Matriz Objetivos x Projetos'!$B24,"P",IF(OR(VLOOKUP('Matriz Objetivos x Projetos'!F$10,#REF!,4,FALSE)='Matriz Objetivos x Projetos'!$B24,VLOOKUP('Matriz Objetivos x Projetos'!F$10,#REF!,5,FALSE)='Matriz Objetivos x Projetos'!$B24),"S","")),"")</f>
        <v/>
      </c>
      <c r="G24" s="19" t="str">
        <f>IFERROR(IF(VLOOKUP(G$10,#REF!,3,FALSE)='Matriz Objetivos x Projetos'!$B24,"P",IF(OR(VLOOKUP('Matriz Objetivos x Projetos'!G$10,#REF!,4,FALSE)='Matriz Objetivos x Projetos'!$B24,VLOOKUP('Matriz Objetivos x Projetos'!G$10,#REF!,5,FALSE)='Matriz Objetivos x Projetos'!$B24),"S","")),"")</f>
        <v/>
      </c>
      <c r="H24" s="19" t="str">
        <f>IFERROR(IF(VLOOKUP(H$10,#REF!,3,FALSE)='Matriz Objetivos x Projetos'!$B24,"P",IF(OR(VLOOKUP('Matriz Objetivos x Projetos'!H$10,#REF!,4,FALSE)='Matriz Objetivos x Projetos'!$B24,VLOOKUP('Matriz Objetivos x Projetos'!H$10,#REF!,5,FALSE)='Matriz Objetivos x Projetos'!$B24),"S","")),"")</f>
        <v/>
      </c>
      <c r="I24" s="19" t="str">
        <f>IFERROR(IF(VLOOKUP(I$10,#REF!,3,FALSE)='Matriz Objetivos x Projetos'!$B24,"P",IF(OR(VLOOKUP('Matriz Objetivos x Projetos'!I$10,#REF!,4,FALSE)='Matriz Objetivos x Projetos'!$B24,VLOOKUP('Matriz Objetivos x Projetos'!I$10,#REF!,5,FALSE)='Matriz Objetivos x Projetos'!$B24),"S","")),"")</f>
        <v/>
      </c>
      <c r="J24" s="19" t="str">
        <f>IFERROR(IF(VLOOKUP(J$10,#REF!,3,FALSE)='Matriz Objetivos x Projetos'!$B24,"P",IF(OR(VLOOKUP('Matriz Objetivos x Projetos'!J$10,#REF!,4,FALSE)='Matriz Objetivos x Projetos'!$B24,VLOOKUP('Matriz Objetivos x Projetos'!J$10,#REF!,5,FALSE)='Matriz Objetivos x Projetos'!$B24),"S","")),"")</f>
        <v/>
      </c>
      <c r="K24" s="19" t="str">
        <f>IFERROR(IF(VLOOKUP(K$10,#REF!,3,FALSE)='Matriz Objetivos x Projetos'!$B24,"P",IF(OR(VLOOKUP('Matriz Objetivos x Projetos'!K$10,#REF!,4,FALSE)='Matriz Objetivos x Projetos'!$B24,VLOOKUP('Matriz Objetivos x Projetos'!K$10,#REF!,5,FALSE)='Matriz Objetivos x Projetos'!$B24),"S","")),"")</f>
        <v/>
      </c>
      <c r="L24" s="19" t="str">
        <f>IFERROR(IF(VLOOKUP(L$10,#REF!,3,FALSE)='Matriz Objetivos x Projetos'!$B24,"P",IF(OR(VLOOKUP('Matriz Objetivos x Projetos'!L$10,#REF!,4,FALSE)='Matriz Objetivos x Projetos'!$B24,VLOOKUP('Matriz Objetivos x Projetos'!L$10,#REF!,5,FALSE)='Matriz Objetivos x Projetos'!$B24),"S","")),"")</f>
        <v/>
      </c>
      <c r="M24" s="19" t="str">
        <f>IFERROR(IF(VLOOKUP(M$10,#REF!,3,FALSE)='Matriz Objetivos x Projetos'!$B24,"P",IF(OR(VLOOKUP('Matriz Objetivos x Projetos'!M$10,#REF!,4,FALSE)='Matriz Objetivos x Projetos'!$B24,VLOOKUP('Matriz Objetivos x Projetos'!M$10,#REF!,5,FALSE)='Matriz Objetivos x Projetos'!$B24),"S","")),"")</f>
        <v/>
      </c>
      <c r="N24" s="19" t="str">
        <f>IFERROR(IF(VLOOKUP(N$10,#REF!,3,FALSE)='Matriz Objetivos x Projetos'!$B24,"P",IF(OR(VLOOKUP('Matriz Objetivos x Projetos'!N$10,#REF!,4,FALSE)='Matriz Objetivos x Projetos'!$B24,VLOOKUP('Matriz Objetivos x Projetos'!N$10,#REF!,5,FALSE)='Matriz Objetivos x Projetos'!$B24),"S","")),"")</f>
        <v/>
      </c>
      <c r="O24" s="19" t="str">
        <f>IFERROR(IF(VLOOKUP(O$10,#REF!,3,FALSE)='Matriz Objetivos x Projetos'!$B24,"P",IF(OR(VLOOKUP('Matriz Objetivos x Projetos'!O$10,#REF!,4,FALSE)='Matriz Objetivos x Projetos'!$B24,VLOOKUP('Matriz Objetivos x Projetos'!O$10,#REF!,5,FALSE)='Matriz Objetivos x Projetos'!$B24),"S","")),"")</f>
        <v/>
      </c>
      <c r="P24" s="19" t="str">
        <f>IFERROR(IF(VLOOKUP(P$10,#REF!,3,FALSE)='Matriz Objetivos x Projetos'!$B24,"P",IF(OR(VLOOKUP('Matriz Objetivos x Projetos'!P$10,#REF!,4,FALSE)='Matriz Objetivos x Projetos'!$B24,VLOOKUP('Matriz Objetivos x Projetos'!P$10,#REF!,5,FALSE)='Matriz Objetivos x Projetos'!$B24),"S","")),"")</f>
        <v/>
      </c>
      <c r="Q24" s="19" t="str">
        <f>IFERROR(IF(VLOOKUP(Q$10,#REF!,3,FALSE)='Matriz Objetivos x Projetos'!$B24,"P",IF(OR(VLOOKUP('Matriz Objetivos x Projetos'!Q$10,#REF!,4,FALSE)='Matriz Objetivos x Projetos'!$B24,VLOOKUP('Matriz Objetivos x Projetos'!Q$10,#REF!,5,FALSE)='Matriz Objetivos x Projetos'!$B24),"S","")),"")</f>
        <v/>
      </c>
      <c r="R24" s="19" t="str">
        <f>IFERROR(IF(VLOOKUP(R$10,#REF!,3,FALSE)='Matriz Objetivos x Projetos'!$B24,"P",IF(OR(VLOOKUP('Matriz Objetivos x Projetos'!R$10,#REF!,4,FALSE)='Matriz Objetivos x Projetos'!$B24,VLOOKUP('Matriz Objetivos x Projetos'!R$10,#REF!,5,FALSE)='Matriz Objetivos x Projetos'!$B24),"S","")),"")</f>
        <v/>
      </c>
      <c r="S24" s="19" t="str">
        <f>IFERROR(IF(VLOOKUP(S$10,#REF!,3,FALSE)='Matriz Objetivos x Projetos'!$B24,"P",IF(OR(VLOOKUP('Matriz Objetivos x Projetos'!S$10,#REF!,4,FALSE)='Matriz Objetivos x Projetos'!$B24,VLOOKUP('Matriz Objetivos x Projetos'!S$10,#REF!,5,FALSE)='Matriz Objetivos x Projetos'!$B24),"S","")),"")</f>
        <v/>
      </c>
      <c r="T24" s="19" t="str">
        <f>IFERROR(IF(VLOOKUP(T$10,#REF!,3,FALSE)='Matriz Objetivos x Projetos'!$B24,"P",IF(OR(VLOOKUP('Matriz Objetivos x Projetos'!T$10,#REF!,4,FALSE)='Matriz Objetivos x Projetos'!$B24,VLOOKUP('Matriz Objetivos x Projetos'!T$10,#REF!,5,FALSE)='Matriz Objetivos x Projetos'!$B24),"S","")),"")</f>
        <v/>
      </c>
      <c r="U24" s="19" t="str">
        <f>IFERROR(IF(VLOOKUP(U$10,#REF!,3,FALSE)='Matriz Objetivos x Projetos'!$B24,"P",IF(OR(VLOOKUP('Matriz Objetivos x Projetos'!U$10,#REF!,4,FALSE)='Matriz Objetivos x Projetos'!$B24,VLOOKUP('Matriz Objetivos x Projetos'!U$10,#REF!,5,FALSE)='Matriz Objetivos x Projetos'!$B24),"S","")),"")</f>
        <v/>
      </c>
      <c r="V24" s="19" t="str">
        <f>IFERROR(IF(VLOOKUP(V$10,#REF!,3,FALSE)='Matriz Objetivos x Projetos'!$B24,"P",IF(OR(VLOOKUP('Matriz Objetivos x Projetos'!V$10,#REF!,4,FALSE)='Matriz Objetivos x Projetos'!$B24,VLOOKUP('Matriz Objetivos x Projetos'!V$10,#REF!,5,FALSE)='Matriz Objetivos x Projetos'!$B24),"S","")),"")</f>
        <v/>
      </c>
      <c r="W24" s="19" t="str">
        <f>IFERROR(IF(VLOOKUP(W$10,#REF!,3,FALSE)='Matriz Objetivos x Projetos'!$B24,"P",IF(OR(VLOOKUP('Matriz Objetivos x Projetos'!W$10,#REF!,4,FALSE)='Matriz Objetivos x Projetos'!$B24,VLOOKUP('Matriz Objetivos x Projetos'!W$10,#REF!,5,FALSE)='Matriz Objetivos x Projetos'!$B24),"S","")),"")</f>
        <v/>
      </c>
      <c r="X24" s="16">
        <f t="shared" si="0"/>
        <v>0</v>
      </c>
      <c r="Y24" s="15" t="str">
        <f t="shared" si="1"/>
        <v>Pessoas e Infraestrutura</v>
      </c>
    </row>
    <row r="25" spans="1:25" x14ac:dyDescent="0.2">
      <c r="C25" s="16">
        <f t="shared" ref="C25:W25" si="2">COUNTIF(C11:C24,"x")</f>
        <v>0</v>
      </c>
      <c r="D25" s="16">
        <f t="shared" si="2"/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 t="shared" si="2"/>
        <v>0</v>
      </c>
      <c r="O25" s="16">
        <f t="shared" si="2"/>
        <v>0</v>
      </c>
      <c r="P25" s="16">
        <f t="shared" si="2"/>
        <v>0</v>
      </c>
      <c r="Q25" s="16">
        <f t="shared" si="2"/>
        <v>0</v>
      </c>
      <c r="R25" s="16">
        <f t="shared" si="2"/>
        <v>0</v>
      </c>
      <c r="S25" s="16">
        <f t="shared" si="2"/>
        <v>0</v>
      </c>
      <c r="T25" s="16">
        <f t="shared" si="2"/>
        <v>0</v>
      </c>
      <c r="U25" s="16">
        <f t="shared" si="2"/>
        <v>0</v>
      </c>
      <c r="V25" s="16">
        <f t="shared" si="2"/>
        <v>0</v>
      </c>
      <c r="W25" s="16">
        <f t="shared" si="2"/>
        <v>0</v>
      </c>
      <c r="X25" s="16"/>
    </row>
  </sheetData>
  <sheetProtection formatCells="0" selectLockedCells="1"/>
  <mergeCells count="4">
    <mergeCell ref="A11:A21"/>
    <mergeCell ref="A7:W7"/>
    <mergeCell ref="A8:W8"/>
    <mergeCell ref="A6:O6"/>
  </mergeCells>
  <conditionalFormatting sqref="C11:W24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N40"/>
  <sheetViews>
    <sheetView showGridLines="0" topLeftCell="A7" zoomScale="40" zoomScaleNormal="40" zoomScaleSheetLayoutView="80" workbookViewId="0">
      <selection activeCell="K31" sqref="K31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157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175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323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164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44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166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3" t="s">
        <v>90</v>
      </c>
      <c r="E18" s="103" t="s">
        <v>91</v>
      </c>
      <c r="F18" s="208"/>
      <c r="G18" s="208"/>
      <c r="H18" s="208"/>
      <c r="I18" s="103" t="s">
        <v>110</v>
      </c>
      <c r="J18" s="103" t="s">
        <v>111</v>
      </c>
      <c r="K18" s="103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78.75" x14ac:dyDescent="0.25">
      <c r="A19" s="48">
        <v>1</v>
      </c>
      <c r="B19" s="48" t="s">
        <v>171</v>
      </c>
      <c r="C19" s="42" t="s">
        <v>321</v>
      </c>
      <c r="D19" s="42" t="s">
        <v>322</v>
      </c>
      <c r="E19" s="42" t="s">
        <v>322</v>
      </c>
      <c r="F19" s="43">
        <v>43466</v>
      </c>
      <c r="G19" s="43">
        <v>43830</v>
      </c>
      <c r="H19" s="49">
        <v>10408</v>
      </c>
      <c r="I19" s="49">
        <v>4336.6499999999996</v>
      </c>
      <c r="J19" s="49">
        <f>H19-I19</f>
        <v>6071.35</v>
      </c>
      <c r="K19" s="90">
        <f>I19+J19</f>
        <v>10408</v>
      </c>
      <c r="L19" s="50">
        <f>K19-H19</f>
        <v>0</v>
      </c>
      <c r="M19" s="44">
        <f>IFERROR(L19/H19*100,0)</f>
        <v>0</v>
      </c>
      <c r="N19" s="44">
        <f>IFERROR(K19/$K$29*100,0)</f>
        <v>100</v>
      </c>
      <c r="O19" s="44" t="s">
        <v>93</v>
      </c>
      <c r="P19" s="73"/>
      <c r="Q19" s="77">
        <f>IFERROR(P19/K19*100,)</f>
        <v>0</v>
      </c>
      <c r="R19" s="42" t="s">
        <v>177</v>
      </c>
      <c r="AN19" s="2" t="s">
        <v>119</v>
      </c>
    </row>
    <row r="20" spans="1:40" ht="55.5" customHeight="1" x14ac:dyDescent="0.4">
      <c r="A20" s="48">
        <v>2</v>
      </c>
      <c r="B20" s="48"/>
      <c r="C20" s="42"/>
      <c r="D20" s="42"/>
      <c r="F20" s="43"/>
      <c r="G20" s="43"/>
      <c r="H20" s="49"/>
      <c r="I20" s="49"/>
      <c r="J20" s="49"/>
      <c r="K20" s="90">
        <f t="shared" ref="K20:K28" si="0">I20+J20</f>
        <v>0</v>
      </c>
      <c r="L20" s="50">
        <f t="shared" ref="L20:L30" si="1">K20-H20</f>
        <v>0</v>
      </c>
      <c r="M20" s="44">
        <f t="shared" ref="M20:M28" si="2">IFERROR(L20/H20*100,0)</f>
        <v>0</v>
      </c>
      <c r="N20" s="44">
        <f t="shared" ref="N20:N28" si="3">IFERROR(K20/$K$29*100,0)</f>
        <v>0</v>
      </c>
      <c r="O20" s="44" t="s">
        <v>93</v>
      </c>
      <c r="P20" s="73"/>
      <c r="Q20" s="77">
        <f t="shared" ref="Q20:Q28" si="4">IFERROR(P20/K20*100,)</f>
        <v>0</v>
      </c>
      <c r="R20" s="42"/>
    </row>
    <row r="21" spans="1:40" ht="55.5" customHeight="1" x14ac:dyDescent="0.25">
      <c r="A21" s="48">
        <v>3</v>
      </c>
      <c r="B21" s="48"/>
      <c r="C21" s="42"/>
      <c r="D21" s="42"/>
      <c r="E21" s="42"/>
      <c r="F21" s="43"/>
      <c r="G21" s="43"/>
      <c r="H21" s="49"/>
      <c r="I21" s="49"/>
      <c r="J21" s="49"/>
      <c r="K21" s="90">
        <f t="shared" si="0"/>
        <v>0</v>
      </c>
      <c r="L21" s="50">
        <f t="shared" si="1"/>
        <v>0</v>
      </c>
      <c r="M21" s="44">
        <f t="shared" si="2"/>
        <v>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55.5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si="3"/>
        <v>0</v>
      </c>
      <c r="O22" s="44" t="s">
        <v>93</v>
      </c>
      <c r="P22" s="73"/>
      <c r="Q22" s="77">
        <f t="shared" si="4"/>
        <v>0</v>
      </c>
      <c r="R22" s="42"/>
    </row>
    <row r="23" spans="1:40" ht="55.5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3"/>
        <v>0</v>
      </c>
      <c r="O23" s="44" t="s">
        <v>93</v>
      </c>
      <c r="P23" s="73"/>
      <c r="Q23" s="77">
        <f t="shared" si="4"/>
        <v>0</v>
      </c>
      <c r="R23" s="42"/>
    </row>
    <row r="24" spans="1:40" ht="55.5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3"/>
        <v>0</v>
      </c>
      <c r="O24" s="44" t="s">
        <v>93</v>
      </c>
      <c r="P24" s="73"/>
      <c r="Q24" s="77">
        <f t="shared" si="4"/>
        <v>0</v>
      </c>
      <c r="R24" s="42"/>
    </row>
    <row r="25" spans="1:40" ht="55.5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3"/>
        <v>0</v>
      </c>
      <c r="O25" s="44" t="s">
        <v>93</v>
      </c>
      <c r="P25" s="73"/>
      <c r="Q25" s="77">
        <f t="shared" si="4"/>
        <v>0</v>
      </c>
      <c r="R25" s="42"/>
    </row>
    <row r="26" spans="1:40" ht="55.5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3"/>
        <v>0</v>
      </c>
      <c r="O26" s="44" t="s">
        <v>93</v>
      </c>
      <c r="P26" s="73"/>
      <c r="Q26" s="77">
        <f t="shared" si="4"/>
        <v>0</v>
      </c>
      <c r="R26" s="42"/>
    </row>
    <row r="27" spans="1:40" ht="55.5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3"/>
        <v>0</v>
      </c>
      <c r="O27" s="44" t="s">
        <v>93</v>
      </c>
      <c r="P27" s="73"/>
      <c r="Q27" s="77">
        <f t="shared" si="4"/>
        <v>0</v>
      </c>
      <c r="R27" s="42"/>
    </row>
    <row r="28" spans="1:40" ht="55.5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3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10408</v>
      </c>
      <c r="I29" s="51">
        <f>SUM(I19:I28)</f>
        <v>4336.6499999999996</v>
      </c>
      <c r="J29" s="51">
        <f>SUM(J19:J28)</f>
        <v>6071.35</v>
      </c>
      <c r="K29" s="51">
        <f>SUM(K19:K28)</f>
        <v>10408</v>
      </c>
      <c r="L29" s="75">
        <f t="shared" si="1"/>
        <v>0</v>
      </c>
      <c r="M29" s="76">
        <f>IFERROR(L29/H29*100,0)</f>
        <v>0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 t="e">
        <f>H29=#REF!</f>
        <v>#REF!</v>
      </c>
      <c r="I30" s="112" t="e">
        <f>I29=#REF!</f>
        <v>#REF!</v>
      </c>
      <c r="J30" s="112" t="e">
        <f>J29=#REF!</f>
        <v>#REF!</v>
      </c>
      <c r="K30" s="112" t="e">
        <f>K29=#REF!</f>
        <v>#REF!</v>
      </c>
      <c r="L30" s="113" t="e">
        <f t="shared" si="1"/>
        <v>#REF!</v>
      </c>
      <c r="M30" s="114">
        <f>IFERROR(L30/H30*100,0)</f>
        <v>0</v>
      </c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C38:F38"/>
    <mergeCell ref="C39:F39"/>
    <mergeCell ref="A32:R32"/>
    <mergeCell ref="A33:R33"/>
    <mergeCell ref="A34:R34"/>
    <mergeCell ref="A35:F35"/>
    <mergeCell ref="C36:F36"/>
    <mergeCell ref="C37:F37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13:F13"/>
    <mergeCell ref="G13:R13"/>
    <mergeCell ref="A14:F14"/>
    <mergeCell ref="G14:R14"/>
    <mergeCell ref="A15:R15"/>
    <mergeCell ref="A10:F10"/>
    <mergeCell ref="G10:R10"/>
    <mergeCell ref="A11:F11"/>
    <mergeCell ref="G11:R11"/>
    <mergeCell ref="A12:F12"/>
    <mergeCell ref="G12:R12"/>
    <mergeCell ref="A6:R6"/>
    <mergeCell ref="A7:R7"/>
    <mergeCell ref="A8:F8"/>
    <mergeCell ref="G8:R8"/>
    <mergeCell ref="A9:F9"/>
    <mergeCell ref="G9:R9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5:AN40"/>
  <sheetViews>
    <sheetView showGridLines="0" view="pageBreakPreview" zoomScale="40" zoomScaleNormal="50" zoomScaleSheetLayoutView="40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157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177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378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379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167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37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168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3" t="s">
        <v>90</v>
      </c>
      <c r="E18" s="103" t="s">
        <v>91</v>
      </c>
      <c r="F18" s="208"/>
      <c r="G18" s="208"/>
      <c r="H18" s="208"/>
      <c r="I18" s="103" t="s">
        <v>110</v>
      </c>
      <c r="J18" s="103" t="s">
        <v>111</v>
      </c>
      <c r="K18" s="103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131.25" x14ac:dyDescent="0.25">
      <c r="A19" s="48">
        <v>1</v>
      </c>
      <c r="B19" s="48"/>
      <c r="C19" s="42" t="s">
        <v>324</v>
      </c>
      <c r="D19" s="42" t="s">
        <v>326</v>
      </c>
      <c r="E19" s="42" t="s">
        <v>325</v>
      </c>
      <c r="F19" s="43">
        <v>43466</v>
      </c>
      <c r="G19" s="43">
        <v>43830</v>
      </c>
      <c r="H19" s="49">
        <v>23770</v>
      </c>
      <c r="I19" s="49">
        <v>9904.15</v>
      </c>
      <c r="J19" s="49">
        <f>19809-I19</f>
        <v>9904.85</v>
      </c>
      <c r="K19" s="90">
        <f>I19+J19</f>
        <v>19809</v>
      </c>
      <c r="L19" s="50">
        <f>K19-H19</f>
        <v>-3961</v>
      </c>
      <c r="M19" s="44">
        <f>IFERROR(L19/H19*100,0)</f>
        <v>-16.663862010938157</v>
      </c>
      <c r="N19" s="44">
        <f>IFERROR(K19/$K$29*100,0)</f>
        <v>100</v>
      </c>
      <c r="O19" s="44" t="s">
        <v>93</v>
      </c>
      <c r="P19" s="73"/>
      <c r="Q19" s="77">
        <f>IFERROR(P19/K19*100,)</f>
        <v>0</v>
      </c>
      <c r="R19" s="42" t="s">
        <v>177</v>
      </c>
      <c r="AN19" s="2" t="s">
        <v>119</v>
      </c>
    </row>
    <row r="20" spans="1:40" ht="55.5" hidden="1" customHeight="1" x14ac:dyDescent="0.4">
      <c r="A20" s="48">
        <v>2</v>
      </c>
      <c r="B20" s="48"/>
      <c r="C20" s="42"/>
      <c r="D20" s="42"/>
      <c r="F20" s="43"/>
      <c r="G20" s="43"/>
      <c r="H20" s="49"/>
      <c r="I20" s="49"/>
      <c r="J20" s="49"/>
      <c r="K20" s="90">
        <f t="shared" ref="K20:K28" si="0">I20+J20</f>
        <v>0</v>
      </c>
      <c r="L20" s="50">
        <f t="shared" ref="L20:L30" si="1">K20-H20</f>
        <v>0</v>
      </c>
      <c r="M20" s="44">
        <f t="shared" ref="M20:M28" si="2">IFERROR(L20/H20*100,0)</f>
        <v>0</v>
      </c>
      <c r="N20" s="44">
        <f t="shared" ref="N20:N28" si="3">IFERROR(K20/$K$29*100,0)</f>
        <v>0</v>
      </c>
      <c r="O20" s="44" t="s">
        <v>93</v>
      </c>
      <c r="P20" s="73"/>
      <c r="Q20" s="77">
        <f t="shared" ref="Q20:Q28" si="4">IFERROR(P20/K20*100,)</f>
        <v>0</v>
      </c>
      <c r="R20" s="42"/>
    </row>
    <row r="21" spans="1:40" ht="55.5" hidden="1" customHeight="1" x14ac:dyDescent="0.25">
      <c r="A21" s="48">
        <v>3</v>
      </c>
      <c r="B21" s="48"/>
      <c r="C21" s="42"/>
      <c r="D21" s="42"/>
      <c r="E21" s="42"/>
      <c r="F21" s="43"/>
      <c r="G21" s="43"/>
      <c r="H21" s="49"/>
      <c r="I21" s="49"/>
      <c r="J21" s="49"/>
      <c r="K21" s="90">
        <f t="shared" si="0"/>
        <v>0</v>
      </c>
      <c r="L21" s="50">
        <f t="shared" si="1"/>
        <v>0</v>
      </c>
      <c r="M21" s="44">
        <f t="shared" si="2"/>
        <v>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55.5" hidden="1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si="3"/>
        <v>0</v>
      </c>
      <c r="O22" s="44" t="s">
        <v>93</v>
      </c>
      <c r="P22" s="73"/>
      <c r="Q22" s="77">
        <f t="shared" si="4"/>
        <v>0</v>
      </c>
      <c r="R22" s="42"/>
    </row>
    <row r="23" spans="1:40" ht="55.5" hidden="1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3"/>
        <v>0</v>
      </c>
      <c r="O23" s="44" t="s">
        <v>93</v>
      </c>
      <c r="P23" s="73"/>
      <c r="Q23" s="77">
        <f t="shared" si="4"/>
        <v>0</v>
      </c>
      <c r="R23" s="42"/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3"/>
        <v>0</v>
      </c>
      <c r="O24" s="44" t="s">
        <v>93</v>
      </c>
      <c r="P24" s="73"/>
      <c r="Q24" s="77">
        <f t="shared" si="4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3"/>
        <v>0</v>
      </c>
      <c r="O25" s="44" t="s">
        <v>93</v>
      </c>
      <c r="P25" s="73"/>
      <c r="Q25" s="77">
        <f t="shared" si="4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3"/>
        <v>0</v>
      </c>
      <c r="O26" s="44" t="s">
        <v>93</v>
      </c>
      <c r="P26" s="73"/>
      <c r="Q26" s="77">
        <f t="shared" si="4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3"/>
        <v>0</v>
      </c>
      <c r="O27" s="44" t="s">
        <v>93</v>
      </c>
      <c r="P27" s="73"/>
      <c r="Q27" s="77">
        <f t="shared" si="4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3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23770</v>
      </c>
      <c r="I29" s="51">
        <f>SUM(I19:I28)</f>
        <v>9904.15</v>
      </c>
      <c r="J29" s="51">
        <f>SUM(J19:J28)</f>
        <v>9904.85</v>
      </c>
      <c r="K29" s="51">
        <f>SUM(K19:K28)</f>
        <v>19809</v>
      </c>
      <c r="L29" s="75">
        <f t="shared" si="1"/>
        <v>-3961</v>
      </c>
      <c r="M29" s="76">
        <f>IFERROR(L29/H29*100,0)</f>
        <v>-16.663862010938157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2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C38:F38"/>
    <mergeCell ref="C39:F39"/>
    <mergeCell ref="A32:R32"/>
    <mergeCell ref="A33:R33"/>
    <mergeCell ref="A34:R34"/>
    <mergeCell ref="A35:F35"/>
    <mergeCell ref="C36:F36"/>
    <mergeCell ref="C37:F37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13:F13"/>
    <mergeCell ref="G13:R13"/>
    <mergeCell ref="A14:F14"/>
    <mergeCell ref="G14:R14"/>
    <mergeCell ref="A15:R15"/>
    <mergeCell ref="A10:F10"/>
    <mergeCell ref="G10:R10"/>
    <mergeCell ref="A11:F11"/>
    <mergeCell ref="G11:R11"/>
    <mergeCell ref="A12:F12"/>
    <mergeCell ref="G12:R12"/>
    <mergeCell ref="A6:R6"/>
    <mergeCell ref="A7:R7"/>
    <mergeCell ref="A8:F8"/>
    <mergeCell ref="G8:R8"/>
    <mergeCell ref="A9:F9"/>
    <mergeCell ref="G9:R9"/>
  </mergeCells>
  <dataValidations disablePrompts="1"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3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N40"/>
  <sheetViews>
    <sheetView showGridLines="0" topLeftCell="F15" zoomScale="40" zoomScaleNormal="40" zoomScaleSheetLayoutView="80" workbookViewId="0">
      <selection activeCell="K31" sqref="K31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32.8554687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157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177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169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170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37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327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3" t="s">
        <v>90</v>
      </c>
      <c r="E18" s="103" t="s">
        <v>91</v>
      </c>
      <c r="F18" s="208"/>
      <c r="G18" s="208"/>
      <c r="H18" s="208"/>
      <c r="I18" s="103" t="s">
        <v>110</v>
      </c>
      <c r="J18" s="103" t="s">
        <v>111</v>
      </c>
      <c r="K18" s="103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55.5" customHeight="1" x14ac:dyDescent="0.25">
      <c r="A19" s="48">
        <v>1</v>
      </c>
      <c r="B19" s="48" t="s">
        <v>171</v>
      </c>
      <c r="C19" s="107" t="s">
        <v>169</v>
      </c>
      <c r="D19" s="107" t="s">
        <v>328</v>
      </c>
      <c r="E19" s="107" t="s">
        <v>329</v>
      </c>
      <c r="F19" s="43">
        <v>43466</v>
      </c>
      <c r="G19" s="43">
        <v>43830</v>
      </c>
      <c r="H19" s="49">
        <v>9800</v>
      </c>
      <c r="I19" s="49">
        <v>0</v>
      </c>
      <c r="J19" s="49">
        <v>9800</v>
      </c>
      <c r="K19" s="90">
        <f>I19+J19</f>
        <v>9800</v>
      </c>
      <c r="L19" s="50">
        <f>K19-H19</f>
        <v>0</v>
      </c>
      <c r="M19" s="44">
        <f>IFERROR(L19/H19*100,0)</f>
        <v>0</v>
      </c>
      <c r="N19" s="44">
        <f>IFERROR(K19/$K$29*100,0)</f>
        <v>100</v>
      </c>
      <c r="O19" s="44" t="s">
        <v>93</v>
      </c>
      <c r="P19" s="73"/>
      <c r="Q19" s="77">
        <f>IFERROR(P19/K19*100,)</f>
        <v>0</v>
      </c>
      <c r="R19" s="42" t="s">
        <v>334</v>
      </c>
      <c r="AN19" s="2" t="s">
        <v>119</v>
      </c>
    </row>
    <row r="20" spans="1:40" ht="55.5" customHeight="1" x14ac:dyDescent="0.4">
      <c r="A20" s="48">
        <v>2</v>
      </c>
      <c r="B20" s="48"/>
      <c r="C20" s="42"/>
      <c r="D20" s="42"/>
      <c r="F20" s="43"/>
      <c r="G20" s="43"/>
      <c r="H20" s="49"/>
      <c r="I20" s="49"/>
      <c r="J20" s="49"/>
      <c r="K20" s="90">
        <f t="shared" ref="K20:K28" si="0">I20+J20</f>
        <v>0</v>
      </c>
      <c r="L20" s="50">
        <f t="shared" ref="L20:L30" si="1">K20-H20</f>
        <v>0</v>
      </c>
      <c r="M20" s="44">
        <f t="shared" ref="M20:M28" si="2">IFERROR(L20/H20*100,0)</f>
        <v>0</v>
      </c>
      <c r="N20" s="44">
        <f t="shared" ref="N20:N28" si="3">IFERROR(K20/$K$29*100,0)</f>
        <v>0</v>
      </c>
      <c r="O20" s="44" t="s">
        <v>93</v>
      </c>
      <c r="P20" s="73"/>
      <c r="Q20" s="77">
        <f t="shared" ref="Q20:Q28" si="4">IFERROR(P20/K20*100,)</f>
        <v>0</v>
      </c>
      <c r="R20" s="42"/>
    </row>
    <row r="21" spans="1:40" ht="55.5" customHeight="1" x14ac:dyDescent="0.25">
      <c r="A21" s="48">
        <v>3</v>
      </c>
      <c r="B21" s="48"/>
      <c r="C21" s="42"/>
      <c r="D21" s="42"/>
      <c r="E21" s="42"/>
      <c r="F21" s="43"/>
      <c r="G21" s="43"/>
      <c r="H21" s="49"/>
      <c r="I21" s="49"/>
      <c r="J21" s="49"/>
      <c r="K21" s="90">
        <f t="shared" si="0"/>
        <v>0</v>
      </c>
      <c r="L21" s="50">
        <f t="shared" si="1"/>
        <v>0</v>
      </c>
      <c r="M21" s="44">
        <f t="shared" si="2"/>
        <v>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55.5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si="3"/>
        <v>0</v>
      </c>
      <c r="O22" s="44" t="s">
        <v>93</v>
      </c>
      <c r="P22" s="73"/>
      <c r="Q22" s="77">
        <f t="shared" si="4"/>
        <v>0</v>
      </c>
      <c r="R22" s="42"/>
    </row>
    <row r="23" spans="1:40" ht="55.5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3"/>
        <v>0</v>
      </c>
      <c r="O23" s="44" t="s">
        <v>93</v>
      </c>
      <c r="P23" s="73"/>
      <c r="Q23" s="77">
        <f t="shared" si="4"/>
        <v>0</v>
      </c>
      <c r="R23" s="42"/>
    </row>
    <row r="24" spans="1:40" ht="55.5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3"/>
        <v>0</v>
      </c>
      <c r="O24" s="44" t="s">
        <v>93</v>
      </c>
      <c r="P24" s="73"/>
      <c r="Q24" s="77">
        <f t="shared" si="4"/>
        <v>0</v>
      </c>
      <c r="R24" s="42"/>
    </row>
    <row r="25" spans="1:40" ht="55.5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3"/>
        <v>0</v>
      </c>
      <c r="O25" s="44" t="s">
        <v>93</v>
      </c>
      <c r="P25" s="73"/>
      <c r="Q25" s="77">
        <f t="shared" si="4"/>
        <v>0</v>
      </c>
      <c r="R25" s="42"/>
    </row>
    <row r="26" spans="1:40" ht="55.5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3"/>
        <v>0</v>
      </c>
      <c r="O26" s="44" t="s">
        <v>93</v>
      </c>
      <c r="P26" s="73"/>
      <c r="Q26" s="77">
        <f t="shared" si="4"/>
        <v>0</v>
      </c>
      <c r="R26" s="42"/>
    </row>
    <row r="27" spans="1:40" ht="55.5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3"/>
        <v>0</v>
      </c>
      <c r="O27" s="44" t="s">
        <v>93</v>
      </c>
      <c r="P27" s="73"/>
      <c r="Q27" s="77">
        <f t="shared" si="4"/>
        <v>0</v>
      </c>
      <c r="R27" s="42"/>
    </row>
    <row r="28" spans="1:40" ht="55.5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3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9800</v>
      </c>
      <c r="I29" s="51">
        <f>SUM(I19:I28)</f>
        <v>0</v>
      </c>
      <c r="J29" s="51">
        <f>SUM(J19:J28)</f>
        <v>9800</v>
      </c>
      <c r="K29" s="51">
        <f>SUM(K19:K28)</f>
        <v>9800</v>
      </c>
      <c r="L29" s="75">
        <f t="shared" si="1"/>
        <v>0</v>
      </c>
      <c r="M29" s="76">
        <f>IFERROR(L29/H29*100,0)</f>
        <v>0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 t="e">
        <f>H29=#REF!</f>
        <v>#REF!</v>
      </c>
      <c r="I30" s="112"/>
      <c r="J30" s="112" t="e">
        <f>J29=#REF!</f>
        <v>#REF!</v>
      </c>
      <c r="K30" s="112" t="e">
        <f>K29=#REF!</f>
        <v>#REF!</v>
      </c>
      <c r="L30" s="113" t="e">
        <f t="shared" si="1"/>
        <v>#REF!</v>
      </c>
      <c r="M30" s="114">
        <f>IFERROR(L30/H30*100,0)</f>
        <v>0</v>
      </c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C38:F38"/>
    <mergeCell ref="C39:F39"/>
    <mergeCell ref="A32:R32"/>
    <mergeCell ref="A33:R33"/>
    <mergeCell ref="A34:R34"/>
    <mergeCell ref="A35:F35"/>
    <mergeCell ref="C36:F36"/>
    <mergeCell ref="C37:F37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13:F13"/>
    <mergeCell ref="G13:R13"/>
    <mergeCell ref="A14:F14"/>
    <mergeCell ref="G14:R14"/>
    <mergeCell ref="A15:R15"/>
    <mergeCell ref="A10:F10"/>
    <mergeCell ref="G10:R10"/>
    <mergeCell ref="A11:F11"/>
    <mergeCell ref="G11:R11"/>
    <mergeCell ref="A12:F12"/>
    <mergeCell ref="G12:R12"/>
    <mergeCell ref="A6:R6"/>
    <mergeCell ref="A7:R7"/>
    <mergeCell ref="A8:F8"/>
    <mergeCell ref="G8:R8"/>
    <mergeCell ref="A9:F9"/>
    <mergeCell ref="G9:R9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FFFF00"/>
    <pageSetUpPr fitToPage="1"/>
  </sheetPr>
  <dimension ref="A1:K350"/>
  <sheetViews>
    <sheetView showGridLines="0" topLeftCell="A60" zoomScale="24" zoomScaleNormal="24" zoomScaleSheetLayoutView="50" zoomScalePageLayoutView="10" workbookViewId="0">
      <selection activeCell="A66" sqref="A66:B66"/>
    </sheetView>
  </sheetViews>
  <sheetFormatPr defaultRowHeight="18.75" x14ac:dyDescent="0.3"/>
  <cols>
    <col min="1" max="1" width="92.5703125" style="24" customWidth="1"/>
    <col min="2" max="2" width="122" style="25" customWidth="1"/>
    <col min="3" max="3" width="37" style="25" customWidth="1"/>
    <col min="4" max="4" width="33.5703125" style="25" customWidth="1"/>
    <col min="5" max="5" width="39" style="24" bestFit="1" customWidth="1"/>
    <col min="6" max="6" width="9.140625" style="31"/>
    <col min="7" max="254" width="9.140625" style="24"/>
    <col min="255" max="255" width="101.28515625" style="24" customWidth="1"/>
    <col min="256" max="256" width="92.28515625" style="24" customWidth="1"/>
    <col min="257" max="257" width="27.85546875" style="24" customWidth="1"/>
    <col min="258" max="258" width="29.5703125" style="24" customWidth="1"/>
    <col min="259" max="259" width="27.28515625" style="24" customWidth="1"/>
    <col min="260" max="260" width="27.7109375" style="24" customWidth="1"/>
    <col min="261" max="261" width="46.140625" style="24" customWidth="1"/>
    <col min="262" max="510" width="9.140625" style="24"/>
    <col min="511" max="511" width="101.28515625" style="24" customWidth="1"/>
    <col min="512" max="512" width="92.28515625" style="24" customWidth="1"/>
    <col min="513" max="513" width="27.85546875" style="24" customWidth="1"/>
    <col min="514" max="514" width="29.5703125" style="24" customWidth="1"/>
    <col min="515" max="515" width="27.28515625" style="24" customWidth="1"/>
    <col min="516" max="516" width="27.7109375" style="24" customWidth="1"/>
    <col min="517" max="517" width="46.140625" style="24" customWidth="1"/>
    <col min="518" max="766" width="9.140625" style="24"/>
    <col min="767" max="767" width="101.28515625" style="24" customWidth="1"/>
    <col min="768" max="768" width="92.28515625" style="24" customWidth="1"/>
    <col min="769" max="769" width="27.85546875" style="24" customWidth="1"/>
    <col min="770" max="770" width="29.5703125" style="24" customWidth="1"/>
    <col min="771" max="771" width="27.28515625" style="24" customWidth="1"/>
    <col min="772" max="772" width="27.7109375" style="24" customWidth="1"/>
    <col min="773" max="773" width="46.140625" style="24" customWidth="1"/>
    <col min="774" max="1022" width="9.140625" style="24"/>
    <col min="1023" max="1023" width="101.28515625" style="24" customWidth="1"/>
    <col min="1024" max="1024" width="92.28515625" style="24" customWidth="1"/>
    <col min="1025" max="1025" width="27.85546875" style="24" customWidth="1"/>
    <col min="1026" max="1026" width="29.5703125" style="24" customWidth="1"/>
    <col min="1027" max="1027" width="27.28515625" style="24" customWidth="1"/>
    <col min="1028" max="1028" width="27.7109375" style="24" customWidth="1"/>
    <col min="1029" max="1029" width="46.140625" style="24" customWidth="1"/>
    <col min="1030" max="1278" width="9.140625" style="24"/>
    <col min="1279" max="1279" width="101.28515625" style="24" customWidth="1"/>
    <col min="1280" max="1280" width="92.28515625" style="24" customWidth="1"/>
    <col min="1281" max="1281" width="27.85546875" style="24" customWidth="1"/>
    <col min="1282" max="1282" width="29.5703125" style="24" customWidth="1"/>
    <col min="1283" max="1283" width="27.28515625" style="24" customWidth="1"/>
    <col min="1284" max="1284" width="27.7109375" style="24" customWidth="1"/>
    <col min="1285" max="1285" width="46.140625" style="24" customWidth="1"/>
    <col min="1286" max="1534" width="9.140625" style="24"/>
    <col min="1535" max="1535" width="101.28515625" style="24" customWidth="1"/>
    <col min="1536" max="1536" width="92.28515625" style="24" customWidth="1"/>
    <col min="1537" max="1537" width="27.85546875" style="24" customWidth="1"/>
    <col min="1538" max="1538" width="29.5703125" style="24" customWidth="1"/>
    <col min="1539" max="1539" width="27.28515625" style="24" customWidth="1"/>
    <col min="1540" max="1540" width="27.7109375" style="24" customWidth="1"/>
    <col min="1541" max="1541" width="46.140625" style="24" customWidth="1"/>
    <col min="1542" max="1790" width="9.140625" style="24"/>
    <col min="1791" max="1791" width="101.28515625" style="24" customWidth="1"/>
    <col min="1792" max="1792" width="92.28515625" style="24" customWidth="1"/>
    <col min="1793" max="1793" width="27.85546875" style="24" customWidth="1"/>
    <col min="1794" max="1794" width="29.5703125" style="24" customWidth="1"/>
    <col min="1795" max="1795" width="27.28515625" style="24" customWidth="1"/>
    <col min="1796" max="1796" width="27.7109375" style="24" customWidth="1"/>
    <col min="1797" max="1797" width="46.140625" style="24" customWidth="1"/>
    <col min="1798" max="2046" width="9.140625" style="24"/>
    <col min="2047" max="2047" width="101.28515625" style="24" customWidth="1"/>
    <col min="2048" max="2048" width="92.28515625" style="24" customWidth="1"/>
    <col min="2049" max="2049" width="27.85546875" style="24" customWidth="1"/>
    <col min="2050" max="2050" width="29.5703125" style="24" customWidth="1"/>
    <col min="2051" max="2051" width="27.28515625" style="24" customWidth="1"/>
    <col min="2052" max="2052" width="27.7109375" style="24" customWidth="1"/>
    <col min="2053" max="2053" width="46.140625" style="24" customWidth="1"/>
    <col min="2054" max="2302" width="9.140625" style="24"/>
    <col min="2303" max="2303" width="101.28515625" style="24" customWidth="1"/>
    <col min="2304" max="2304" width="92.28515625" style="24" customWidth="1"/>
    <col min="2305" max="2305" width="27.85546875" style="24" customWidth="1"/>
    <col min="2306" max="2306" width="29.5703125" style="24" customWidth="1"/>
    <col min="2307" max="2307" width="27.28515625" style="24" customWidth="1"/>
    <col min="2308" max="2308" width="27.7109375" style="24" customWidth="1"/>
    <col min="2309" max="2309" width="46.140625" style="24" customWidth="1"/>
    <col min="2310" max="2558" width="9.140625" style="24"/>
    <col min="2559" max="2559" width="101.28515625" style="24" customWidth="1"/>
    <col min="2560" max="2560" width="92.28515625" style="24" customWidth="1"/>
    <col min="2561" max="2561" width="27.85546875" style="24" customWidth="1"/>
    <col min="2562" max="2562" width="29.5703125" style="24" customWidth="1"/>
    <col min="2563" max="2563" width="27.28515625" style="24" customWidth="1"/>
    <col min="2564" max="2564" width="27.7109375" style="24" customWidth="1"/>
    <col min="2565" max="2565" width="46.140625" style="24" customWidth="1"/>
    <col min="2566" max="2814" width="9.140625" style="24"/>
    <col min="2815" max="2815" width="101.28515625" style="24" customWidth="1"/>
    <col min="2816" max="2816" width="92.28515625" style="24" customWidth="1"/>
    <col min="2817" max="2817" width="27.85546875" style="24" customWidth="1"/>
    <col min="2818" max="2818" width="29.5703125" style="24" customWidth="1"/>
    <col min="2819" max="2819" width="27.28515625" style="24" customWidth="1"/>
    <col min="2820" max="2820" width="27.7109375" style="24" customWidth="1"/>
    <col min="2821" max="2821" width="46.140625" style="24" customWidth="1"/>
    <col min="2822" max="3070" width="9.140625" style="24"/>
    <col min="3071" max="3071" width="101.28515625" style="24" customWidth="1"/>
    <col min="3072" max="3072" width="92.28515625" style="24" customWidth="1"/>
    <col min="3073" max="3073" width="27.85546875" style="24" customWidth="1"/>
    <col min="3074" max="3074" width="29.5703125" style="24" customWidth="1"/>
    <col min="3075" max="3075" width="27.28515625" style="24" customWidth="1"/>
    <col min="3076" max="3076" width="27.7109375" style="24" customWidth="1"/>
    <col min="3077" max="3077" width="46.140625" style="24" customWidth="1"/>
    <col min="3078" max="3326" width="9.140625" style="24"/>
    <col min="3327" max="3327" width="101.28515625" style="24" customWidth="1"/>
    <col min="3328" max="3328" width="92.28515625" style="24" customWidth="1"/>
    <col min="3329" max="3329" width="27.85546875" style="24" customWidth="1"/>
    <col min="3330" max="3330" width="29.5703125" style="24" customWidth="1"/>
    <col min="3331" max="3331" width="27.28515625" style="24" customWidth="1"/>
    <col min="3332" max="3332" width="27.7109375" style="24" customWidth="1"/>
    <col min="3333" max="3333" width="46.140625" style="24" customWidth="1"/>
    <col min="3334" max="3582" width="9.140625" style="24"/>
    <col min="3583" max="3583" width="101.28515625" style="24" customWidth="1"/>
    <col min="3584" max="3584" width="92.28515625" style="24" customWidth="1"/>
    <col min="3585" max="3585" width="27.85546875" style="24" customWidth="1"/>
    <col min="3586" max="3586" width="29.5703125" style="24" customWidth="1"/>
    <col min="3587" max="3587" width="27.28515625" style="24" customWidth="1"/>
    <col min="3588" max="3588" width="27.7109375" style="24" customWidth="1"/>
    <col min="3589" max="3589" width="46.140625" style="24" customWidth="1"/>
    <col min="3590" max="3838" width="9.140625" style="24"/>
    <col min="3839" max="3839" width="101.28515625" style="24" customWidth="1"/>
    <col min="3840" max="3840" width="92.28515625" style="24" customWidth="1"/>
    <col min="3841" max="3841" width="27.85546875" style="24" customWidth="1"/>
    <col min="3842" max="3842" width="29.5703125" style="24" customWidth="1"/>
    <col min="3843" max="3843" width="27.28515625" style="24" customWidth="1"/>
    <col min="3844" max="3844" width="27.7109375" style="24" customWidth="1"/>
    <col min="3845" max="3845" width="46.140625" style="24" customWidth="1"/>
    <col min="3846" max="4094" width="9.140625" style="24"/>
    <col min="4095" max="4095" width="101.28515625" style="24" customWidth="1"/>
    <col min="4096" max="4096" width="92.28515625" style="24" customWidth="1"/>
    <col min="4097" max="4097" width="27.85546875" style="24" customWidth="1"/>
    <col min="4098" max="4098" width="29.5703125" style="24" customWidth="1"/>
    <col min="4099" max="4099" width="27.28515625" style="24" customWidth="1"/>
    <col min="4100" max="4100" width="27.7109375" style="24" customWidth="1"/>
    <col min="4101" max="4101" width="46.140625" style="24" customWidth="1"/>
    <col min="4102" max="4350" width="9.140625" style="24"/>
    <col min="4351" max="4351" width="101.28515625" style="24" customWidth="1"/>
    <col min="4352" max="4352" width="92.28515625" style="24" customWidth="1"/>
    <col min="4353" max="4353" width="27.85546875" style="24" customWidth="1"/>
    <col min="4354" max="4354" width="29.5703125" style="24" customWidth="1"/>
    <col min="4355" max="4355" width="27.28515625" style="24" customWidth="1"/>
    <col min="4356" max="4356" width="27.7109375" style="24" customWidth="1"/>
    <col min="4357" max="4357" width="46.140625" style="24" customWidth="1"/>
    <col min="4358" max="4606" width="9.140625" style="24"/>
    <col min="4607" max="4607" width="101.28515625" style="24" customWidth="1"/>
    <col min="4608" max="4608" width="92.28515625" style="24" customWidth="1"/>
    <col min="4609" max="4609" width="27.85546875" style="24" customWidth="1"/>
    <col min="4610" max="4610" width="29.5703125" style="24" customWidth="1"/>
    <col min="4611" max="4611" width="27.28515625" style="24" customWidth="1"/>
    <col min="4612" max="4612" width="27.7109375" style="24" customWidth="1"/>
    <col min="4613" max="4613" width="46.140625" style="24" customWidth="1"/>
    <col min="4614" max="4862" width="9.140625" style="24"/>
    <col min="4863" max="4863" width="101.28515625" style="24" customWidth="1"/>
    <col min="4864" max="4864" width="92.28515625" style="24" customWidth="1"/>
    <col min="4865" max="4865" width="27.85546875" style="24" customWidth="1"/>
    <col min="4866" max="4866" width="29.5703125" style="24" customWidth="1"/>
    <col min="4867" max="4867" width="27.28515625" style="24" customWidth="1"/>
    <col min="4868" max="4868" width="27.7109375" style="24" customWidth="1"/>
    <col min="4869" max="4869" width="46.140625" style="24" customWidth="1"/>
    <col min="4870" max="5118" width="9.140625" style="24"/>
    <col min="5119" max="5119" width="101.28515625" style="24" customWidth="1"/>
    <col min="5120" max="5120" width="92.28515625" style="24" customWidth="1"/>
    <col min="5121" max="5121" width="27.85546875" style="24" customWidth="1"/>
    <col min="5122" max="5122" width="29.5703125" style="24" customWidth="1"/>
    <col min="5123" max="5123" width="27.28515625" style="24" customWidth="1"/>
    <col min="5124" max="5124" width="27.7109375" style="24" customWidth="1"/>
    <col min="5125" max="5125" width="46.140625" style="24" customWidth="1"/>
    <col min="5126" max="5374" width="9.140625" style="24"/>
    <col min="5375" max="5375" width="101.28515625" style="24" customWidth="1"/>
    <col min="5376" max="5376" width="92.28515625" style="24" customWidth="1"/>
    <col min="5377" max="5377" width="27.85546875" style="24" customWidth="1"/>
    <col min="5378" max="5378" width="29.5703125" style="24" customWidth="1"/>
    <col min="5379" max="5379" width="27.28515625" style="24" customWidth="1"/>
    <col min="5380" max="5380" width="27.7109375" style="24" customWidth="1"/>
    <col min="5381" max="5381" width="46.140625" style="24" customWidth="1"/>
    <col min="5382" max="5630" width="9.140625" style="24"/>
    <col min="5631" max="5631" width="101.28515625" style="24" customWidth="1"/>
    <col min="5632" max="5632" width="92.28515625" style="24" customWidth="1"/>
    <col min="5633" max="5633" width="27.85546875" style="24" customWidth="1"/>
    <col min="5634" max="5634" width="29.5703125" style="24" customWidth="1"/>
    <col min="5635" max="5635" width="27.28515625" style="24" customWidth="1"/>
    <col min="5636" max="5636" width="27.7109375" style="24" customWidth="1"/>
    <col min="5637" max="5637" width="46.140625" style="24" customWidth="1"/>
    <col min="5638" max="5886" width="9.140625" style="24"/>
    <col min="5887" max="5887" width="101.28515625" style="24" customWidth="1"/>
    <col min="5888" max="5888" width="92.28515625" style="24" customWidth="1"/>
    <col min="5889" max="5889" width="27.85546875" style="24" customWidth="1"/>
    <col min="5890" max="5890" width="29.5703125" style="24" customWidth="1"/>
    <col min="5891" max="5891" width="27.28515625" style="24" customWidth="1"/>
    <col min="5892" max="5892" width="27.7109375" style="24" customWidth="1"/>
    <col min="5893" max="5893" width="46.140625" style="24" customWidth="1"/>
    <col min="5894" max="6142" width="9.140625" style="24"/>
    <col min="6143" max="6143" width="101.28515625" style="24" customWidth="1"/>
    <col min="6144" max="6144" width="92.28515625" style="24" customWidth="1"/>
    <col min="6145" max="6145" width="27.85546875" style="24" customWidth="1"/>
    <col min="6146" max="6146" width="29.5703125" style="24" customWidth="1"/>
    <col min="6147" max="6147" width="27.28515625" style="24" customWidth="1"/>
    <col min="6148" max="6148" width="27.7109375" style="24" customWidth="1"/>
    <col min="6149" max="6149" width="46.140625" style="24" customWidth="1"/>
    <col min="6150" max="6398" width="9.140625" style="24"/>
    <col min="6399" max="6399" width="101.28515625" style="24" customWidth="1"/>
    <col min="6400" max="6400" width="92.28515625" style="24" customWidth="1"/>
    <col min="6401" max="6401" width="27.85546875" style="24" customWidth="1"/>
    <col min="6402" max="6402" width="29.5703125" style="24" customWidth="1"/>
    <col min="6403" max="6403" width="27.28515625" style="24" customWidth="1"/>
    <col min="6404" max="6404" width="27.7109375" style="24" customWidth="1"/>
    <col min="6405" max="6405" width="46.140625" style="24" customWidth="1"/>
    <col min="6406" max="6654" width="9.140625" style="24"/>
    <col min="6655" max="6655" width="101.28515625" style="24" customWidth="1"/>
    <col min="6656" max="6656" width="92.28515625" style="24" customWidth="1"/>
    <col min="6657" max="6657" width="27.85546875" style="24" customWidth="1"/>
    <col min="6658" max="6658" width="29.5703125" style="24" customWidth="1"/>
    <col min="6659" max="6659" width="27.28515625" style="24" customWidth="1"/>
    <col min="6660" max="6660" width="27.7109375" style="24" customWidth="1"/>
    <col min="6661" max="6661" width="46.140625" style="24" customWidth="1"/>
    <col min="6662" max="6910" width="9.140625" style="24"/>
    <col min="6911" max="6911" width="101.28515625" style="24" customWidth="1"/>
    <col min="6912" max="6912" width="92.28515625" style="24" customWidth="1"/>
    <col min="6913" max="6913" width="27.85546875" style="24" customWidth="1"/>
    <col min="6914" max="6914" width="29.5703125" style="24" customWidth="1"/>
    <col min="6915" max="6915" width="27.28515625" style="24" customWidth="1"/>
    <col min="6916" max="6916" width="27.7109375" style="24" customWidth="1"/>
    <col min="6917" max="6917" width="46.140625" style="24" customWidth="1"/>
    <col min="6918" max="7166" width="9.140625" style="24"/>
    <col min="7167" max="7167" width="101.28515625" style="24" customWidth="1"/>
    <col min="7168" max="7168" width="92.28515625" style="24" customWidth="1"/>
    <col min="7169" max="7169" width="27.85546875" style="24" customWidth="1"/>
    <col min="7170" max="7170" width="29.5703125" style="24" customWidth="1"/>
    <col min="7171" max="7171" width="27.28515625" style="24" customWidth="1"/>
    <col min="7172" max="7172" width="27.7109375" style="24" customWidth="1"/>
    <col min="7173" max="7173" width="46.140625" style="24" customWidth="1"/>
    <col min="7174" max="7422" width="9.140625" style="24"/>
    <col min="7423" max="7423" width="101.28515625" style="24" customWidth="1"/>
    <col min="7424" max="7424" width="92.28515625" style="24" customWidth="1"/>
    <col min="7425" max="7425" width="27.85546875" style="24" customWidth="1"/>
    <col min="7426" max="7426" width="29.5703125" style="24" customWidth="1"/>
    <col min="7427" max="7427" width="27.28515625" style="24" customWidth="1"/>
    <col min="7428" max="7428" width="27.7109375" style="24" customWidth="1"/>
    <col min="7429" max="7429" width="46.140625" style="24" customWidth="1"/>
    <col min="7430" max="7678" width="9.140625" style="24"/>
    <col min="7679" max="7679" width="101.28515625" style="24" customWidth="1"/>
    <col min="7680" max="7680" width="92.28515625" style="24" customWidth="1"/>
    <col min="7681" max="7681" width="27.85546875" style="24" customWidth="1"/>
    <col min="7682" max="7682" width="29.5703125" style="24" customWidth="1"/>
    <col min="7683" max="7683" width="27.28515625" style="24" customWidth="1"/>
    <col min="7684" max="7684" width="27.7109375" style="24" customWidth="1"/>
    <col min="7685" max="7685" width="46.140625" style="24" customWidth="1"/>
    <col min="7686" max="7934" width="9.140625" style="24"/>
    <col min="7935" max="7935" width="101.28515625" style="24" customWidth="1"/>
    <col min="7936" max="7936" width="92.28515625" style="24" customWidth="1"/>
    <col min="7937" max="7937" width="27.85546875" style="24" customWidth="1"/>
    <col min="7938" max="7938" width="29.5703125" style="24" customWidth="1"/>
    <col min="7939" max="7939" width="27.28515625" style="24" customWidth="1"/>
    <col min="7940" max="7940" width="27.7109375" style="24" customWidth="1"/>
    <col min="7941" max="7941" width="46.140625" style="24" customWidth="1"/>
    <col min="7942" max="8190" width="9.140625" style="24"/>
    <col min="8191" max="8191" width="101.28515625" style="24" customWidth="1"/>
    <col min="8192" max="8192" width="92.28515625" style="24" customWidth="1"/>
    <col min="8193" max="8193" width="27.85546875" style="24" customWidth="1"/>
    <col min="8194" max="8194" width="29.5703125" style="24" customWidth="1"/>
    <col min="8195" max="8195" width="27.28515625" style="24" customWidth="1"/>
    <col min="8196" max="8196" width="27.7109375" style="24" customWidth="1"/>
    <col min="8197" max="8197" width="46.140625" style="24" customWidth="1"/>
    <col min="8198" max="8446" width="9.140625" style="24"/>
    <col min="8447" max="8447" width="101.28515625" style="24" customWidth="1"/>
    <col min="8448" max="8448" width="92.28515625" style="24" customWidth="1"/>
    <col min="8449" max="8449" width="27.85546875" style="24" customWidth="1"/>
    <col min="8450" max="8450" width="29.5703125" style="24" customWidth="1"/>
    <col min="8451" max="8451" width="27.28515625" style="24" customWidth="1"/>
    <col min="8452" max="8452" width="27.7109375" style="24" customWidth="1"/>
    <col min="8453" max="8453" width="46.140625" style="24" customWidth="1"/>
    <col min="8454" max="8702" width="9.140625" style="24"/>
    <col min="8703" max="8703" width="101.28515625" style="24" customWidth="1"/>
    <col min="8704" max="8704" width="92.28515625" style="24" customWidth="1"/>
    <col min="8705" max="8705" width="27.85546875" style="24" customWidth="1"/>
    <col min="8706" max="8706" width="29.5703125" style="24" customWidth="1"/>
    <col min="8707" max="8707" width="27.28515625" style="24" customWidth="1"/>
    <col min="8708" max="8708" width="27.7109375" style="24" customWidth="1"/>
    <col min="8709" max="8709" width="46.140625" style="24" customWidth="1"/>
    <col min="8710" max="8958" width="9.140625" style="24"/>
    <col min="8959" max="8959" width="101.28515625" style="24" customWidth="1"/>
    <col min="8960" max="8960" width="92.28515625" style="24" customWidth="1"/>
    <col min="8961" max="8961" width="27.85546875" style="24" customWidth="1"/>
    <col min="8962" max="8962" width="29.5703125" style="24" customWidth="1"/>
    <col min="8963" max="8963" width="27.28515625" style="24" customWidth="1"/>
    <col min="8964" max="8964" width="27.7109375" style="24" customWidth="1"/>
    <col min="8965" max="8965" width="46.140625" style="24" customWidth="1"/>
    <col min="8966" max="9214" width="9.140625" style="24"/>
    <col min="9215" max="9215" width="101.28515625" style="24" customWidth="1"/>
    <col min="9216" max="9216" width="92.28515625" style="24" customWidth="1"/>
    <col min="9217" max="9217" width="27.85546875" style="24" customWidth="1"/>
    <col min="9218" max="9218" width="29.5703125" style="24" customWidth="1"/>
    <col min="9219" max="9219" width="27.28515625" style="24" customWidth="1"/>
    <col min="9220" max="9220" width="27.7109375" style="24" customWidth="1"/>
    <col min="9221" max="9221" width="46.140625" style="24" customWidth="1"/>
    <col min="9222" max="9470" width="9.140625" style="24"/>
    <col min="9471" max="9471" width="101.28515625" style="24" customWidth="1"/>
    <col min="9472" max="9472" width="92.28515625" style="24" customWidth="1"/>
    <col min="9473" max="9473" width="27.85546875" style="24" customWidth="1"/>
    <col min="9474" max="9474" width="29.5703125" style="24" customWidth="1"/>
    <col min="9475" max="9475" width="27.28515625" style="24" customWidth="1"/>
    <col min="9476" max="9476" width="27.7109375" style="24" customWidth="1"/>
    <col min="9477" max="9477" width="46.140625" style="24" customWidth="1"/>
    <col min="9478" max="9726" width="9.140625" style="24"/>
    <col min="9727" max="9727" width="101.28515625" style="24" customWidth="1"/>
    <col min="9728" max="9728" width="92.28515625" style="24" customWidth="1"/>
    <col min="9729" max="9729" width="27.85546875" style="24" customWidth="1"/>
    <col min="9730" max="9730" width="29.5703125" style="24" customWidth="1"/>
    <col min="9731" max="9731" width="27.28515625" style="24" customWidth="1"/>
    <col min="9732" max="9732" width="27.7109375" style="24" customWidth="1"/>
    <col min="9733" max="9733" width="46.140625" style="24" customWidth="1"/>
    <col min="9734" max="9982" width="9.140625" style="24"/>
    <col min="9983" max="9983" width="101.28515625" style="24" customWidth="1"/>
    <col min="9984" max="9984" width="92.28515625" style="24" customWidth="1"/>
    <col min="9985" max="9985" width="27.85546875" style="24" customWidth="1"/>
    <col min="9986" max="9986" width="29.5703125" style="24" customWidth="1"/>
    <col min="9987" max="9987" width="27.28515625" style="24" customWidth="1"/>
    <col min="9988" max="9988" width="27.7109375" style="24" customWidth="1"/>
    <col min="9989" max="9989" width="46.140625" style="24" customWidth="1"/>
    <col min="9990" max="10238" width="9.140625" style="24"/>
    <col min="10239" max="10239" width="101.28515625" style="24" customWidth="1"/>
    <col min="10240" max="10240" width="92.28515625" style="24" customWidth="1"/>
    <col min="10241" max="10241" width="27.85546875" style="24" customWidth="1"/>
    <col min="10242" max="10242" width="29.5703125" style="24" customWidth="1"/>
    <col min="10243" max="10243" width="27.28515625" style="24" customWidth="1"/>
    <col min="10244" max="10244" width="27.7109375" style="24" customWidth="1"/>
    <col min="10245" max="10245" width="46.140625" style="24" customWidth="1"/>
    <col min="10246" max="10494" width="9.140625" style="24"/>
    <col min="10495" max="10495" width="101.28515625" style="24" customWidth="1"/>
    <col min="10496" max="10496" width="92.28515625" style="24" customWidth="1"/>
    <col min="10497" max="10497" width="27.85546875" style="24" customWidth="1"/>
    <col min="10498" max="10498" width="29.5703125" style="24" customWidth="1"/>
    <col min="10499" max="10499" width="27.28515625" style="24" customWidth="1"/>
    <col min="10500" max="10500" width="27.7109375" style="24" customWidth="1"/>
    <col min="10501" max="10501" width="46.140625" style="24" customWidth="1"/>
    <col min="10502" max="10750" width="9.140625" style="24"/>
    <col min="10751" max="10751" width="101.28515625" style="24" customWidth="1"/>
    <col min="10752" max="10752" width="92.28515625" style="24" customWidth="1"/>
    <col min="10753" max="10753" width="27.85546875" style="24" customWidth="1"/>
    <col min="10754" max="10754" width="29.5703125" style="24" customWidth="1"/>
    <col min="10755" max="10755" width="27.28515625" style="24" customWidth="1"/>
    <col min="10756" max="10756" width="27.7109375" style="24" customWidth="1"/>
    <col min="10757" max="10757" width="46.140625" style="24" customWidth="1"/>
    <col min="10758" max="11006" width="9.140625" style="24"/>
    <col min="11007" max="11007" width="101.28515625" style="24" customWidth="1"/>
    <col min="11008" max="11008" width="92.28515625" style="24" customWidth="1"/>
    <col min="11009" max="11009" width="27.85546875" style="24" customWidth="1"/>
    <col min="11010" max="11010" width="29.5703125" style="24" customWidth="1"/>
    <col min="11011" max="11011" width="27.28515625" style="24" customWidth="1"/>
    <col min="11012" max="11012" width="27.7109375" style="24" customWidth="1"/>
    <col min="11013" max="11013" width="46.140625" style="24" customWidth="1"/>
    <col min="11014" max="11262" width="9.140625" style="24"/>
    <col min="11263" max="11263" width="101.28515625" style="24" customWidth="1"/>
    <col min="11264" max="11264" width="92.28515625" style="24" customWidth="1"/>
    <col min="11265" max="11265" width="27.85546875" style="24" customWidth="1"/>
    <col min="11266" max="11266" width="29.5703125" style="24" customWidth="1"/>
    <col min="11267" max="11267" width="27.28515625" style="24" customWidth="1"/>
    <col min="11268" max="11268" width="27.7109375" style="24" customWidth="1"/>
    <col min="11269" max="11269" width="46.140625" style="24" customWidth="1"/>
    <col min="11270" max="11518" width="9.140625" style="24"/>
    <col min="11519" max="11519" width="101.28515625" style="24" customWidth="1"/>
    <col min="11520" max="11520" width="92.28515625" style="24" customWidth="1"/>
    <col min="11521" max="11521" width="27.85546875" style="24" customWidth="1"/>
    <col min="11522" max="11522" width="29.5703125" style="24" customWidth="1"/>
    <col min="11523" max="11523" width="27.28515625" style="24" customWidth="1"/>
    <col min="11524" max="11524" width="27.7109375" style="24" customWidth="1"/>
    <col min="11525" max="11525" width="46.140625" style="24" customWidth="1"/>
    <col min="11526" max="11774" width="9.140625" style="24"/>
    <col min="11775" max="11775" width="101.28515625" style="24" customWidth="1"/>
    <col min="11776" max="11776" width="92.28515625" style="24" customWidth="1"/>
    <col min="11777" max="11777" width="27.85546875" style="24" customWidth="1"/>
    <col min="11778" max="11778" width="29.5703125" style="24" customWidth="1"/>
    <col min="11779" max="11779" width="27.28515625" style="24" customWidth="1"/>
    <col min="11780" max="11780" width="27.7109375" style="24" customWidth="1"/>
    <col min="11781" max="11781" width="46.140625" style="24" customWidth="1"/>
    <col min="11782" max="12030" width="9.140625" style="24"/>
    <col min="12031" max="12031" width="101.28515625" style="24" customWidth="1"/>
    <col min="12032" max="12032" width="92.28515625" style="24" customWidth="1"/>
    <col min="12033" max="12033" width="27.85546875" style="24" customWidth="1"/>
    <col min="12034" max="12034" width="29.5703125" style="24" customWidth="1"/>
    <col min="12035" max="12035" width="27.28515625" style="24" customWidth="1"/>
    <col min="12036" max="12036" width="27.7109375" style="24" customWidth="1"/>
    <col min="12037" max="12037" width="46.140625" style="24" customWidth="1"/>
    <col min="12038" max="12286" width="9.140625" style="24"/>
    <col min="12287" max="12287" width="101.28515625" style="24" customWidth="1"/>
    <col min="12288" max="12288" width="92.28515625" style="24" customWidth="1"/>
    <col min="12289" max="12289" width="27.85546875" style="24" customWidth="1"/>
    <col min="12290" max="12290" width="29.5703125" style="24" customWidth="1"/>
    <col min="12291" max="12291" width="27.28515625" style="24" customWidth="1"/>
    <col min="12292" max="12292" width="27.7109375" style="24" customWidth="1"/>
    <col min="12293" max="12293" width="46.140625" style="24" customWidth="1"/>
    <col min="12294" max="12542" width="9.140625" style="24"/>
    <col min="12543" max="12543" width="101.28515625" style="24" customWidth="1"/>
    <col min="12544" max="12544" width="92.28515625" style="24" customWidth="1"/>
    <col min="12545" max="12545" width="27.85546875" style="24" customWidth="1"/>
    <col min="12546" max="12546" width="29.5703125" style="24" customWidth="1"/>
    <col min="12547" max="12547" width="27.28515625" style="24" customWidth="1"/>
    <col min="12548" max="12548" width="27.7109375" style="24" customWidth="1"/>
    <col min="12549" max="12549" width="46.140625" style="24" customWidth="1"/>
    <col min="12550" max="12798" width="9.140625" style="24"/>
    <col min="12799" max="12799" width="101.28515625" style="24" customWidth="1"/>
    <col min="12800" max="12800" width="92.28515625" style="24" customWidth="1"/>
    <col min="12801" max="12801" width="27.85546875" style="24" customWidth="1"/>
    <col min="12802" max="12802" width="29.5703125" style="24" customWidth="1"/>
    <col min="12803" max="12803" width="27.28515625" style="24" customWidth="1"/>
    <col min="12804" max="12804" width="27.7109375" style="24" customWidth="1"/>
    <col min="12805" max="12805" width="46.140625" style="24" customWidth="1"/>
    <col min="12806" max="13054" width="9.140625" style="24"/>
    <col min="13055" max="13055" width="101.28515625" style="24" customWidth="1"/>
    <col min="13056" max="13056" width="92.28515625" style="24" customWidth="1"/>
    <col min="13057" max="13057" width="27.85546875" style="24" customWidth="1"/>
    <col min="13058" max="13058" width="29.5703125" style="24" customWidth="1"/>
    <col min="13059" max="13059" width="27.28515625" style="24" customWidth="1"/>
    <col min="13060" max="13060" width="27.7109375" style="24" customWidth="1"/>
    <col min="13061" max="13061" width="46.140625" style="24" customWidth="1"/>
    <col min="13062" max="13310" width="9.140625" style="24"/>
    <col min="13311" max="13311" width="101.28515625" style="24" customWidth="1"/>
    <col min="13312" max="13312" width="92.28515625" style="24" customWidth="1"/>
    <col min="13313" max="13313" width="27.85546875" style="24" customWidth="1"/>
    <col min="13314" max="13314" width="29.5703125" style="24" customWidth="1"/>
    <col min="13315" max="13315" width="27.28515625" style="24" customWidth="1"/>
    <col min="13316" max="13316" width="27.7109375" style="24" customWidth="1"/>
    <col min="13317" max="13317" width="46.140625" style="24" customWidth="1"/>
    <col min="13318" max="13566" width="9.140625" style="24"/>
    <col min="13567" max="13567" width="101.28515625" style="24" customWidth="1"/>
    <col min="13568" max="13568" width="92.28515625" style="24" customWidth="1"/>
    <col min="13569" max="13569" width="27.85546875" style="24" customWidth="1"/>
    <col min="13570" max="13570" width="29.5703125" style="24" customWidth="1"/>
    <col min="13571" max="13571" width="27.28515625" style="24" customWidth="1"/>
    <col min="13572" max="13572" width="27.7109375" style="24" customWidth="1"/>
    <col min="13573" max="13573" width="46.140625" style="24" customWidth="1"/>
    <col min="13574" max="13822" width="9.140625" style="24"/>
    <col min="13823" max="13823" width="101.28515625" style="24" customWidth="1"/>
    <col min="13824" max="13824" width="92.28515625" style="24" customWidth="1"/>
    <col min="13825" max="13825" width="27.85546875" style="24" customWidth="1"/>
    <col min="13826" max="13826" width="29.5703125" style="24" customWidth="1"/>
    <col min="13827" max="13827" width="27.28515625" style="24" customWidth="1"/>
    <col min="13828" max="13828" width="27.7109375" style="24" customWidth="1"/>
    <col min="13829" max="13829" width="46.140625" style="24" customWidth="1"/>
    <col min="13830" max="14078" width="9.140625" style="24"/>
    <col min="14079" max="14079" width="101.28515625" style="24" customWidth="1"/>
    <col min="14080" max="14080" width="92.28515625" style="24" customWidth="1"/>
    <col min="14081" max="14081" width="27.85546875" style="24" customWidth="1"/>
    <col min="14082" max="14082" width="29.5703125" style="24" customWidth="1"/>
    <col min="14083" max="14083" width="27.28515625" style="24" customWidth="1"/>
    <col min="14084" max="14084" width="27.7109375" style="24" customWidth="1"/>
    <col min="14085" max="14085" width="46.140625" style="24" customWidth="1"/>
    <col min="14086" max="14334" width="9.140625" style="24"/>
    <col min="14335" max="14335" width="101.28515625" style="24" customWidth="1"/>
    <col min="14336" max="14336" width="92.28515625" style="24" customWidth="1"/>
    <col min="14337" max="14337" width="27.85546875" style="24" customWidth="1"/>
    <col min="14338" max="14338" width="29.5703125" style="24" customWidth="1"/>
    <col min="14339" max="14339" width="27.28515625" style="24" customWidth="1"/>
    <col min="14340" max="14340" width="27.7109375" style="24" customWidth="1"/>
    <col min="14341" max="14341" width="46.140625" style="24" customWidth="1"/>
    <col min="14342" max="14590" width="9.140625" style="24"/>
    <col min="14591" max="14591" width="101.28515625" style="24" customWidth="1"/>
    <col min="14592" max="14592" width="92.28515625" style="24" customWidth="1"/>
    <col min="14593" max="14593" width="27.85546875" style="24" customWidth="1"/>
    <col min="14594" max="14594" width="29.5703125" style="24" customWidth="1"/>
    <col min="14595" max="14595" width="27.28515625" style="24" customWidth="1"/>
    <col min="14596" max="14596" width="27.7109375" style="24" customWidth="1"/>
    <col min="14597" max="14597" width="46.140625" style="24" customWidth="1"/>
    <col min="14598" max="14846" width="9.140625" style="24"/>
    <col min="14847" max="14847" width="101.28515625" style="24" customWidth="1"/>
    <col min="14848" max="14848" width="92.28515625" style="24" customWidth="1"/>
    <col min="14849" max="14849" width="27.85546875" style="24" customWidth="1"/>
    <col min="14850" max="14850" width="29.5703125" style="24" customWidth="1"/>
    <col min="14851" max="14851" width="27.28515625" style="24" customWidth="1"/>
    <col min="14852" max="14852" width="27.7109375" style="24" customWidth="1"/>
    <col min="14853" max="14853" width="46.140625" style="24" customWidth="1"/>
    <col min="14854" max="15102" width="9.140625" style="24"/>
    <col min="15103" max="15103" width="101.28515625" style="24" customWidth="1"/>
    <col min="15104" max="15104" width="92.28515625" style="24" customWidth="1"/>
    <col min="15105" max="15105" width="27.85546875" style="24" customWidth="1"/>
    <col min="15106" max="15106" width="29.5703125" style="24" customWidth="1"/>
    <col min="15107" max="15107" width="27.28515625" style="24" customWidth="1"/>
    <col min="15108" max="15108" width="27.7109375" style="24" customWidth="1"/>
    <col min="15109" max="15109" width="46.140625" style="24" customWidth="1"/>
    <col min="15110" max="15358" width="9.140625" style="24"/>
    <col min="15359" max="15359" width="101.28515625" style="24" customWidth="1"/>
    <col min="15360" max="15360" width="92.28515625" style="24" customWidth="1"/>
    <col min="15361" max="15361" width="27.85546875" style="24" customWidth="1"/>
    <col min="15362" max="15362" width="29.5703125" style="24" customWidth="1"/>
    <col min="15363" max="15363" width="27.28515625" style="24" customWidth="1"/>
    <col min="15364" max="15364" width="27.7109375" style="24" customWidth="1"/>
    <col min="15365" max="15365" width="46.140625" style="24" customWidth="1"/>
    <col min="15366" max="15614" width="9.140625" style="24"/>
    <col min="15615" max="15615" width="101.28515625" style="24" customWidth="1"/>
    <col min="15616" max="15616" width="92.28515625" style="24" customWidth="1"/>
    <col min="15617" max="15617" width="27.85546875" style="24" customWidth="1"/>
    <col min="15618" max="15618" width="29.5703125" style="24" customWidth="1"/>
    <col min="15619" max="15619" width="27.28515625" style="24" customWidth="1"/>
    <col min="15620" max="15620" width="27.7109375" style="24" customWidth="1"/>
    <col min="15621" max="15621" width="46.140625" style="24" customWidth="1"/>
    <col min="15622" max="15870" width="9.140625" style="24"/>
    <col min="15871" max="15871" width="101.28515625" style="24" customWidth="1"/>
    <col min="15872" max="15872" width="92.28515625" style="24" customWidth="1"/>
    <col min="15873" max="15873" width="27.85546875" style="24" customWidth="1"/>
    <col min="15874" max="15874" width="29.5703125" style="24" customWidth="1"/>
    <col min="15875" max="15875" width="27.28515625" style="24" customWidth="1"/>
    <col min="15876" max="15876" width="27.7109375" style="24" customWidth="1"/>
    <col min="15877" max="15877" width="46.140625" style="24" customWidth="1"/>
    <col min="15878" max="16126" width="9.140625" style="24"/>
    <col min="16127" max="16127" width="101.28515625" style="24" customWidth="1"/>
    <col min="16128" max="16128" width="92.28515625" style="24" customWidth="1"/>
    <col min="16129" max="16129" width="27.85546875" style="24" customWidth="1"/>
    <col min="16130" max="16130" width="29.5703125" style="24" customWidth="1"/>
    <col min="16131" max="16131" width="27.28515625" style="24" customWidth="1"/>
    <col min="16132" max="16132" width="27.7109375" style="24" customWidth="1"/>
    <col min="16133" max="16133" width="46.140625" style="24" customWidth="1"/>
    <col min="16134" max="16384" width="9.140625" style="24"/>
  </cols>
  <sheetData>
    <row r="1" spans="1:11" ht="177" customHeight="1" thickBot="1" x14ac:dyDescent="0.35">
      <c r="B1" s="32"/>
      <c r="C1" s="32"/>
      <c r="D1" s="32"/>
      <c r="E1" s="31"/>
    </row>
    <row r="2" spans="1:11" ht="69" customHeight="1" x14ac:dyDescent="0.3">
      <c r="A2" s="156" t="s">
        <v>92</v>
      </c>
      <c r="B2" s="157"/>
      <c r="C2" s="157"/>
      <c r="D2" s="157"/>
      <c r="E2" s="158"/>
    </row>
    <row r="3" spans="1:11" ht="61.5" customHeight="1" x14ac:dyDescent="0.3">
      <c r="A3" s="151" t="str">
        <f>'Matriz Objetivos x Projetos'!A7:W7</f>
        <v xml:space="preserve">CAU/UF:  </v>
      </c>
      <c r="B3" s="151"/>
      <c r="C3" s="151"/>
      <c r="D3" s="151"/>
      <c r="E3" s="151"/>
      <c r="F3" s="36"/>
      <c r="G3" s="36"/>
      <c r="H3" s="36"/>
      <c r="I3" s="36"/>
      <c r="J3" s="36"/>
      <c r="K3" s="36"/>
    </row>
    <row r="4" spans="1:11" ht="61.5" customHeight="1" x14ac:dyDescent="0.3">
      <c r="A4" s="151" t="s">
        <v>47</v>
      </c>
      <c r="B4" s="151"/>
      <c r="C4" s="151"/>
      <c r="D4" s="151"/>
      <c r="E4" s="151"/>
    </row>
    <row r="5" spans="1:11" s="31" customFormat="1" ht="61.5" customHeight="1" x14ac:dyDescent="0.3">
      <c r="A5" s="45"/>
      <c r="B5" s="46"/>
      <c r="C5" s="46"/>
      <c r="D5" s="46"/>
      <c r="E5" s="46"/>
    </row>
    <row r="6" spans="1:11" ht="61.5" customHeight="1" x14ac:dyDescent="0.3">
      <c r="A6" s="152" t="s">
        <v>70</v>
      </c>
      <c r="B6" s="152"/>
      <c r="C6" s="152"/>
      <c r="D6" s="152"/>
      <c r="E6" s="152"/>
    </row>
    <row r="7" spans="1:11" ht="61.5" customHeight="1" x14ac:dyDescent="0.4">
      <c r="A7" s="56"/>
      <c r="B7" s="57"/>
      <c r="C7" s="57"/>
      <c r="D7" s="57"/>
      <c r="E7" s="58"/>
    </row>
    <row r="8" spans="1:11" s="27" customFormat="1" ht="61.5" customHeight="1" x14ac:dyDescent="0.25">
      <c r="A8" s="59" t="s">
        <v>25</v>
      </c>
      <c r="B8" s="55" t="s">
        <v>67</v>
      </c>
      <c r="C8" s="55" t="s">
        <v>68</v>
      </c>
      <c r="D8" s="55" t="s">
        <v>106</v>
      </c>
      <c r="E8" s="55" t="s">
        <v>107</v>
      </c>
      <c r="F8" s="37"/>
    </row>
    <row r="9" spans="1:11" s="27" customFormat="1" ht="255.75" customHeight="1" x14ac:dyDescent="0.25">
      <c r="A9" s="71" t="s">
        <v>124</v>
      </c>
      <c r="B9" s="67"/>
      <c r="C9" s="67"/>
      <c r="D9" s="67"/>
      <c r="E9" s="42"/>
      <c r="F9" s="37"/>
    </row>
    <row r="10" spans="1:11" s="27" customFormat="1" ht="255.75" customHeight="1" x14ac:dyDescent="0.25">
      <c r="A10" s="91"/>
      <c r="B10" s="95"/>
      <c r="C10" s="93"/>
      <c r="D10" s="67"/>
      <c r="E10" s="42"/>
      <c r="F10" s="37"/>
    </row>
    <row r="11" spans="1:11" s="27" customFormat="1" ht="73.5" customHeight="1" x14ac:dyDescent="0.25">
      <c r="A11" s="153" t="s">
        <v>69</v>
      </c>
      <c r="B11" s="154"/>
      <c r="C11" s="154"/>
      <c r="D11" s="154"/>
      <c r="E11" s="155"/>
      <c r="F11" s="37"/>
    </row>
    <row r="12" spans="1:11" s="27" customFormat="1" ht="64.900000000000006" customHeight="1" x14ac:dyDescent="0.25">
      <c r="A12" s="59" t="s">
        <v>26</v>
      </c>
      <c r="B12" s="55" t="s">
        <v>67</v>
      </c>
      <c r="C12" s="55" t="s">
        <v>68</v>
      </c>
      <c r="D12" s="55" t="s">
        <v>106</v>
      </c>
      <c r="E12" s="55" t="s">
        <v>107</v>
      </c>
      <c r="F12" s="37"/>
    </row>
    <row r="13" spans="1:11" s="27" customFormat="1" ht="213" customHeight="1" x14ac:dyDescent="0.25">
      <c r="A13" s="71"/>
      <c r="B13" s="67"/>
      <c r="C13" s="67"/>
      <c r="D13" s="67"/>
      <c r="E13" s="94"/>
      <c r="F13" s="37"/>
    </row>
    <row r="14" spans="1:11" s="27" customFormat="1" ht="213" customHeight="1" x14ac:dyDescent="0.25">
      <c r="A14" s="91"/>
      <c r="B14" s="95"/>
      <c r="C14" s="93"/>
      <c r="D14" s="67"/>
      <c r="E14" s="94"/>
      <c r="F14" s="37"/>
    </row>
    <row r="15" spans="1:11" s="27" customFormat="1" ht="213" customHeight="1" x14ac:dyDescent="0.25">
      <c r="A15" s="91"/>
      <c r="B15" s="95"/>
      <c r="C15" s="93"/>
      <c r="D15" s="67"/>
      <c r="E15" s="94"/>
      <c r="F15" s="37"/>
    </row>
    <row r="16" spans="1:11" s="27" customFormat="1" ht="186.75" customHeight="1" x14ac:dyDescent="0.25">
      <c r="A16" s="71"/>
      <c r="B16" s="67"/>
      <c r="C16" s="67"/>
      <c r="D16" s="67"/>
      <c r="E16" s="94"/>
      <c r="F16" s="37"/>
    </row>
    <row r="17" spans="1:6" s="27" customFormat="1" ht="186.75" customHeight="1" x14ac:dyDescent="0.25">
      <c r="A17" s="91"/>
      <c r="B17" s="95"/>
      <c r="C17" s="93"/>
      <c r="D17" s="67"/>
      <c r="E17" s="94"/>
      <c r="F17" s="37"/>
    </row>
    <row r="18" spans="1:6" s="27" customFormat="1" ht="186.75" customHeight="1" x14ac:dyDescent="0.25">
      <c r="A18" s="91"/>
      <c r="B18" s="92"/>
      <c r="C18" s="93"/>
      <c r="D18" s="67"/>
      <c r="E18" s="94"/>
      <c r="F18" s="37"/>
    </row>
    <row r="19" spans="1:6" s="27" customFormat="1" ht="186.75" customHeight="1" x14ac:dyDescent="0.25">
      <c r="A19" s="91"/>
      <c r="B19" s="92"/>
      <c r="C19" s="93"/>
      <c r="D19" s="67"/>
      <c r="E19" s="94"/>
      <c r="F19" s="37"/>
    </row>
    <row r="20" spans="1:6" s="27" customFormat="1" ht="186.75" customHeight="1" thickBot="1" x14ac:dyDescent="0.3">
      <c r="A20" s="96"/>
      <c r="B20" s="97"/>
      <c r="C20" s="98"/>
      <c r="D20" s="67"/>
      <c r="E20" s="94"/>
      <c r="F20" s="37"/>
    </row>
    <row r="21" spans="1:6" s="27" customFormat="1" ht="89.25" customHeight="1" x14ac:dyDescent="0.25">
      <c r="A21" s="59" t="s">
        <v>27</v>
      </c>
      <c r="B21" s="55" t="s">
        <v>67</v>
      </c>
      <c r="C21" s="55" t="s">
        <v>68</v>
      </c>
      <c r="D21" s="55" t="s">
        <v>106</v>
      </c>
      <c r="E21" s="55" t="s">
        <v>107</v>
      </c>
      <c r="F21" s="37"/>
    </row>
    <row r="22" spans="1:6" s="27" customFormat="1" ht="222" customHeight="1" x14ac:dyDescent="0.25">
      <c r="A22" s="71"/>
      <c r="B22" s="67"/>
      <c r="C22" s="67"/>
      <c r="D22" s="67"/>
      <c r="E22" s="94"/>
      <c r="F22" s="37"/>
    </row>
    <row r="23" spans="1:6" s="27" customFormat="1" ht="246.75" customHeight="1" x14ac:dyDescent="0.25">
      <c r="A23" s="71"/>
      <c r="B23" s="67"/>
      <c r="C23" s="67"/>
      <c r="D23" s="67"/>
      <c r="E23" s="94"/>
      <c r="F23" s="37"/>
    </row>
    <row r="24" spans="1:6" s="27" customFormat="1" ht="98.25" customHeight="1" x14ac:dyDescent="0.25">
      <c r="A24" s="59" t="s">
        <v>28</v>
      </c>
      <c r="B24" s="55" t="s">
        <v>67</v>
      </c>
      <c r="C24" s="55" t="s">
        <v>68</v>
      </c>
      <c r="D24" s="55" t="s">
        <v>106</v>
      </c>
      <c r="E24" s="55" t="s">
        <v>107</v>
      </c>
      <c r="F24" s="37"/>
    </row>
    <row r="25" spans="1:6" s="27" customFormat="1" ht="211.5" customHeight="1" x14ac:dyDescent="0.25">
      <c r="A25" s="71"/>
      <c r="B25" s="67"/>
      <c r="C25" s="67"/>
      <c r="D25" s="67"/>
      <c r="E25" s="42"/>
      <c r="F25" s="37"/>
    </row>
    <row r="26" spans="1:6" s="27" customFormat="1" ht="224.25" customHeight="1" x14ac:dyDescent="0.25">
      <c r="A26" s="71"/>
      <c r="B26" s="67"/>
      <c r="C26" s="67"/>
      <c r="D26" s="67"/>
      <c r="E26" s="42"/>
      <c r="F26" s="37"/>
    </row>
    <row r="27" spans="1:6" s="27" customFormat="1" ht="221.25" customHeight="1" x14ac:dyDescent="0.25">
      <c r="A27" s="71"/>
      <c r="B27" s="67"/>
      <c r="C27" s="67"/>
      <c r="D27" s="67"/>
      <c r="E27" s="42"/>
      <c r="F27" s="37"/>
    </row>
    <row r="28" spans="1:6" s="27" customFormat="1" ht="72" hidden="1" customHeight="1" x14ac:dyDescent="0.25">
      <c r="A28" s="59" t="s">
        <v>29</v>
      </c>
      <c r="B28" s="55" t="s">
        <v>67</v>
      </c>
      <c r="C28" s="55" t="s">
        <v>68</v>
      </c>
      <c r="D28" s="55" t="s">
        <v>98</v>
      </c>
      <c r="E28" s="55" t="s">
        <v>98</v>
      </c>
      <c r="F28" s="37"/>
    </row>
    <row r="29" spans="1:6" s="27" customFormat="1" ht="174" hidden="1" customHeight="1" x14ac:dyDescent="0.25">
      <c r="A29" s="71" t="s">
        <v>30</v>
      </c>
      <c r="B29" s="61" t="s">
        <v>94</v>
      </c>
      <c r="C29" s="61" t="s">
        <v>95</v>
      </c>
      <c r="D29" s="61"/>
      <c r="E29" s="62"/>
      <c r="F29" s="37"/>
    </row>
    <row r="30" spans="1:6" s="27" customFormat="1" ht="217.5" hidden="1" customHeight="1" x14ac:dyDescent="0.25">
      <c r="A30" s="71" t="s">
        <v>31</v>
      </c>
      <c r="B30" s="61" t="s">
        <v>96</v>
      </c>
      <c r="C30" s="61" t="s">
        <v>95</v>
      </c>
      <c r="D30" s="61"/>
      <c r="E30" s="62"/>
      <c r="F30" s="37"/>
    </row>
    <row r="31" spans="1:6" s="27" customFormat="1" ht="77.25" customHeight="1" x14ac:dyDescent="0.25">
      <c r="A31" s="59" t="s">
        <v>32</v>
      </c>
      <c r="B31" s="55" t="s">
        <v>67</v>
      </c>
      <c r="C31" s="55" t="s">
        <v>68</v>
      </c>
      <c r="D31" s="55" t="s">
        <v>106</v>
      </c>
      <c r="E31" s="55" t="s">
        <v>107</v>
      </c>
      <c r="F31" s="37"/>
    </row>
    <row r="32" spans="1:6" s="27" customFormat="1" ht="342.75" customHeight="1" x14ac:dyDescent="0.25">
      <c r="A32" s="71"/>
      <c r="B32" s="67"/>
      <c r="C32" s="67"/>
      <c r="D32" s="67"/>
      <c r="E32" s="42"/>
      <c r="F32" s="37"/>
    </row>
    <row r="33" spans="1:6" s="27" customFormat="1" ht="166.5" customHeight="1" x14ac:dyDescent="0.25">
      <c r="A33" s="91"/>
      <c r="B33" s="99"/>
      <c r="C33" s="93"/>
      <c r="D33" s="67"/>
      <c r="E33" s="42"/>
      <c r="F33" s="37"/>
    </row>
    <row r="34" spans="1:6" s="27" customFormat="1" ht="226.5" customHeight="1" x14ac:dyDescent="0.25">
      <c r="A34" s="71"/>
      <c r="B34" s="67"/>
      <c r="C34" s="67"/>
      <c r="D34" s="67"/>
      <c r="E34" s="42"/>
      <c r="F34" s="37"/>
    </row>
    <row r="35" spans="1:6" s="27" customFormat="1" ht="63.6" customHeight="1" x14ac:dyDescent="0.25">
      <c r="A35" s="59" t="s">
        <v>33</v>
      </c>
      <c r="B35" s="55" t="s">
        <v>67</v>
      </c>
      <c r="C35" s="55" t="s">
        <v>68</v>
      </c>
      <c r="D35" s="55" t="s">
        <v>106</v>
      </c>
      <c r="E35" s="55" t="s">
        <v>107</v>
      </c>
      <c r="F35" s="37"/>
    </row>
    <row r="36" spans="1:6" s="27" customFormat="1" ht="254.25" customHeight="1" x14ac:dyDescent="0.25">
      <c r="A36" s="71"/>
      <c r="B36" s="67"/>
      <c r="C36" s="67"/>
      <c r="D36" s="67"/>
      <c r="E36" s="42"/>
      <c r="F36" s="37"/>
    </row>
    <row r="37" spans="1:6" s="27" customFormat="1" ht="254.25" customHeight="1" x14ac:dyDescent="0.25">
      <c r="A37" s="91"/>
      <c r="B37" s="95"/>
      <c r="C37" s="93"/>
      <c r="D37" s="67"/>
      <c r="E37" s="42"/>
      <c r="F37" s="37"/>
    </row>
    <row r="38" spans="1:6" s="27" customFormat="1" ht="27.75" x14ac:dyDescent="0.25">
      <c r="A38" s="71"/>
      <c r="B38" s="67"/>
      <c r="C38" s="67"/>
      <c r="D38" s="67"/>
      <c r="E38" s="42"/>
      <c r="F38" s="37"/>
    </row>
    <row r="39" spans="1:6" s="27" customFormat="1" ht="189" customHeight="1" x14ac:dyDescent="0.25">
      <c r="A39" s="91"/>
      <c r="B39" s="100"/>
      <c r="C39" s="93"/>
      <c r="D39" s="67"/>
      <c r="E39" s="42"/>
      <c r="F39" s="37"/>
    </row>
    <row r="40" spans="1:6" s="27" customFormat="1" ht="303" customHeight="1" x14ac:dyDescent="0.25">
      <c r="A40" s="71"/>
      <c r="B40" s="67"/>
      <c r="C40" s="67"/>
      <c r="D40" s="67"/>
      <c r="E40" s="42"/>
      <c r="F40" s="37"/>
    </row>
    <row r="41" spans="1:6" s="27" customFormat="1" ht="233.25" customHeight="1" x14ac:dyDescent="0.25">
      <c r="A41" s="71"/>
      <c r="B41" s="67"/>
      <c r="C41" s="67"/>
      <c r="D41" s="67"/>
      <c r="E41" s="42"/>
      <c r="F41" s="37"/>
    </row>
    <row r="42" spans="1:6" s="37" customFormat="1" ht="65.25" customHeight="1" x14ac:dyDescent="0.25">
      <c r="A42" s="59" t="s">
        <v>34</v>
      </c>
      <c r="B42" s="55" t="s">
        <v>67</v>
      </c>
      <c r="C42" s="55" t="s">
        <v>68</v>
      </c>
      <c r="D42" s="55" t="s">
        <v>106</v>
      </c>
      <c r="E42" s="55" t="s">
        <v>107</v>
      </c>
    </row>
    <row r="43" spans="1:6" s="27" customFormat="1" ht="193.5" customHeight="1" x14ac:dyDescent="0.25">
      <c r="A43" s="60"/>
      <c r="B43" s="61"/>
      <c r="C43" s="61"/>
      <c r="D43" s="61"/>
      <c r="E43" s="66"/>
      <c r="F43" s="37"/>
    </row>
    <row r="44" spans="1:6" s="27" customFormat="1" ht="240.75" customHeight="1" x14ac:dyDescent="0.25">
      <c r="A44" s="60"/>
      <c r="B44" s="61"/>
      <c r="C44" s="61"/>
      <c r="D44" s="61"/>
      <c r="E44" s="65"/>
      <c r="F44" s="37"/>
    </row>
    <row r="45" spans="1:6" s="27" customFormat="1" ht="267.75" customHeight="1" x14ac:dyDescent="0.25">
      <c r="A45" s="60"/>
      <c r="B45" s="61"/>
      <c r="C45" s="61"/>
      <c r="D45" s="61"/>
      <c r="E45" s="65"/>
      <c r="F45" s="37"/>
    </row>
    <row r="46" spans="1:6" s="27" customFormat="1" ht="64.150000000000006" customHeight="1" x14ac:dyDescent="0.25">
      <c r="A46" s="59" t="s">
        <v>35</v>
      </c>
      <c r="B46" s="55" t="s">
        <v>67</v>
      </c>
      <c r="C46" s="55" t="s">
        <v>68</v>
      </c>
      <c r="D46" s="55" t="s">
        <v>106</v>
      </c>
      <c r="E46" s="55" t="s">
        <v>107</v>
      </c>
      <c r="F46" s="37"/>
    </row>
    <row r="47" spans="1:6" s="27" customFormat="1" ht="261.75" customHeight="1" x14ac:dyDescent="0.25">
      <c r="A47" s="71"/>
      <c r="B47" s="67"/>
      <c r="C47" s="67"/>
      <c r="D47" s="67"/>
      <c r="E47" s="48"/>
      <c r="F47" s="37"/>
    </row>
    <row r="48" spans="1:6" s="27" customFormat="1" ht="261.75" customHeight="1" x14ac:dyDescent="0.25">
      <c r="A48" s="71"/>
      <c r="B48" s="67"/>
      <c r="C48" s="67"/>
      <c r="D48" s="67"/>
      <c r="E48" s="48"/>
      <c r="F48" s="37"/>
    </row>
    <row r="49" spans="1:6" s="27" customFormat="1" ht="56.45" customHeight="1" x14ac:dyDescent="0.25">
      <c r="A49" s="59" t="s">
        <v>36</v>
      </c>
      <c r="B49" s="55" t="s">
        <v>67</v>
      </c>
      <c r="C49" s="55" t="s">
        <v>68</v>
      </c>
      <c r="D49" s="55" t="s">
        <v>106</v>
      </c>
      <c r="E49" s="55" t="s">
        <v>107</v>
      </c>
      <c r="F49" s="37"/>
    </row>
    <row r="50" spans="1:6" s="27" customFormat="1" ht="197.25" customHeight="1" x14ac:dyDescent="0.25">
      <c r="A50" s="71"/>
      <c r="B50" s="67"/>
      <c r="C50" s="67"/>
      <c r="D50" s="67"/>
      <c r="E50" s="48"/>
      <c r="F50" s="37"/>
    </row>
    <row r="51" spans="1:6" s="27" customFormat="1" ht="197.25" customHeight="1" x14ac:dyDescent="0.25">
      <c r="A51" s="71"/>
      <c r="B51" s="67"/>
      <c r="C51" s="67"/>
      <c r="D51" s="67"/>
      <c r="E51" s="42"/>
      <c r="F51" s="37"/>
    </row>
    <row r="52" spans="1:6" s="27" customFormat="1" ht="61.15" customHeight="1" x14ac:dyDescent="0.25">
      <c r="A52" s="59" t="s">
        <v>37</v>
      </c>
      <c r="B52" s="55" t="s">
        <v>67</v>
      </c>
      <c r="C52" s="55" t="s">
        <v>68</v>
      </c>
      <c r="D52" s="55" t="s">
        <v>106</v>
      </c>
      <c r="E52" s="55" t="s">
        <v>107</v>
      </c>
      <c r="F52" s="37"/>
    </row>
    <row r="53" spans="1:6" s="27" customFormat="1" ht="220.5" customHeight="1" x14ac:dyDescent="0.25">
      <c r="A53" s="71"/>
      <c r="B53" s="67"/>
      <c r="C53" s="67"/>
      <c r="D53" s="67"/>
      <c r="E53" s="48"/>
      <c r="F53" s="37"/>
    </row>
    <row r="54" spans="1:6" s="27" customFormat="1" ht="220.5" customHeight="1" x14ac:dyDescent="0.25">
      <c r="A54" s="71"/>
      <c r="B54" s="67"/>
      <c r="C54" s="67"/>
      <c r="D54" s="67"/>
      <c r="E54" s="94"/>
      <c r="F54" s="37"/>
    </row>
    <row r="55" spans="1:6" s="27" customFormat="1" ht="220.5" customHeight="1" x14ac:dyDescent="0.25">
      <c r="A55" s="71"/>
      <c r="B55" s="67"/>
      <c r="C55" s="67"/>
      <c r="D55" s="67"/>
      <c r="E55" s="101"/>
      <c r="F55" s="37"/>
    </row>
    <row r="56" spans="1:6" s="27" customFormat="1" ht="220.5" customHeight="1" x14ac:dyDescent="0.25">
      <c r="A56" s="71"/>
      <c r="B56" s="67"/>
      <c r="C56" s="67"/>
      <c r="D56" s="67"/>
      <c r="E56" s="94"/>
      <c r="F56" s="37"/>
    </row>
    <row r="57" spans="1:6" s="27" customFormat="1" ht="220.5" customHeight="1" x14ac:dyDescent="0.25">
      <c r="A57" s="71"/>
      <c r="B57" s="67"/>
      <c r="C57" s="67"/>
      <c r="D57" s="67"/>
      <c r="E57" s="94"/>
      <c r="F57" s="37"/>
    </row>
    <row r="58" spans="1:6" s="27" customFormat="1" ht="58.9" customHeight="1" x14ac:dyDescent="0.25">
      <c r="A58" s="59" t="s">
        <v>38</v>
      </c>
      <c r="B58" s="55" t="s">
        <v>67</v>
      </c>
      <c r="C58" s="55" t="s">
        <v>68</v>
      </c>
      <c r="D58" s="55" t="s">
        <v>106</v>
      </c>
      <c r="E58" s="55" t="s">
        <v>107</v>
      </c>
      <c r="F58" s="37"/>
    </row>
    <row r="59" spans="1:6" s="27" customFormat="1" ht="273" customHeight="1" x14ac:dyDescent="0.25">
      <c r="A59" s="60"/>
      <c r="B59" s="64"/>
      <c r="C59" s="64"/>
      <c r="D59" s="64"/>
      <c r="E59" s="62"/>
      <c r="F59" s="37"/>
    </row>
    <row r="60" spans="1:6" s="27" customFormat="1" ht="60" customHeight="1" x14ac:dyDescent="0.25">
      <c r="A60" s="59" t="s">
        <v>39</v>
      </c>
      <c r="B60" s="55" t="s">
        <v>67</v>
      </c>
      <c r="C60" s="55" t="s">
        <v>68</v>
      </c>
      <c r="D60" s="55" t="s">
        <v>106</v>
      </c>
      <c r="E60" s="55" t="s">
        <v>107</v>
      </c>
      <c r="F60" s="37"/>
    </row>
    <row r="61" spans="1:6" s="27" customFormat="1" ht="264" customHeight="1" x14ac:dyDescent="0.25">
      <c r="A61" s="63"/>
      <c r="B61" s="64"/>
      <c r="C61" s="64"/>
      <c r="D61" s="64"/>
      <c r="E61" s="66"/>
      <c r="F61" s="37"/>
    </row>
    <row r="62" spans="1:6" s="27" customFormat="1" ht="264" customHeight="1" x14ac:dyDescent="0.25">
      <c r="A62" s="63"/>
      <c r="B62" s="64"/>
      <c r="C62" s="64"/>
      <c r="D62" s="64"/>
      <c r="E62" s="66"/>
      <c r="F62" s="37"/>
    </row>
    <row r="63" spans="1:6" s="27" customFormat="1" ht="264" customHeight="1" x14ac:dyDescent="0.25">
      <c r="A63" s="63"/>
      <c r="B63" s="64"/>
      <c r="C63" s="64"/>
      <c r="D63" s="64"/>
      <c r="E63" s="66"/>
      <c r="F63" s="37"/>
    </row>
    <row r="64" spans="1:6" s="27" customFormat="1" ht="76.5" customHeight="1" x14ac:dyDescent="0.25">
      <c r="A64" s="59" t="s">
        <v>40</v>
      </c>
      <c r="B64" s="55" t="s">
        <v>67</v>
      </c>
      <c r="C64" s="55" t="s">
        <v>68</v>
      </c>
      <c r="D64" s="55" t="s">
        <v>106</v>
      </c>
      <c r="E64" s="55" t="s">
        <v>107</v>
      </c>
      <c r="F64" s="37"/>
    </row>
    <row r="65" spans="1:6" s="27" customFormat="1" ht="270" customHeight="1" x14ac:dyDescent="0.25">
      <c r="A65" s="60"/>
      <c r="B65" s="64"/>
      <c r="C65" s="64"/>
      <c r="D65" s="64"/>
      <c r="E65" s="62"/>
      <c r="F65" s="37"/>
    </row>
    <row r="66" spans="1:6" s="27" customFormat="1" ht="127.5" customHeight="1" x14ac:dyDescent="0.25">
      <c r="A66" s="59" t="s">
        <v>41</v>
      </c>
      <c r="B66" s="55" t="s">
        <v>67</v>
      </c>
      <c r="C66" s="55" t="s">
        <v>68</v>
      </c>
      <c r="D66" s="55" t="s">
        <v>106</v>
      </c>
      <c r="E66" s="55" t="s">
        <v>107</v>
      </c>
      <c r="F66" s="37"/>
    </row>
    <row r="67" spans="1:6" s="27" customFormat="1" ht="264.75" customHeight="1" x14ac:dyDescent="0.25">
      <c r="A67" s="60"/>
      <c r="B67" s="64"/>
      <c r="C67" s="64"/>
      <c r="D67" s="64"/>
      <c r="E67" s="62"/>
      <c r="F67" s="37"/>
    </row>
    <row r="68" spans="1:6" s="27" customFormat="1" ht="271.5" customHeight="1" x14ac:dyDescent="0.25">
      <c r="A68" s="60"/>
      <c r="B68" s="64"/>
      <c r="C68" s="64"/>
      <c r="D68" s="64"/>
      <c r="E68" s="62"/>
      <c r="F68" s="37"/>
    </row>
    <row r="69" spans="1:6" s="28" customFormat="1" ht="30.75" customHeight="1" x14ac:dyDescent="0.4">
      <c r="A69" s="68"/>
      <c r="B69" s="69"/>
      <c r="C69" s="69"/>
      <c r="D69" s="69"/>
      <c r="E69" s="70"/>
      <c r="F69" s="31"/>
    </row>
    <row r="70" spans="1:6" ht="12" customHeight="1" x14ac:dyDescent="0.3">
      <c r="A70" s="29"/>
      <c r="B70" s="30"/>
      <c r="C70" s="30"/>
      <c r="D70" s="30"/>
      <c r="E70" s="29"/>
    </row>
    <row r="85" spans="2:6" x14ac:dyDescent="0.3">
      <c r="B85" s="24"/>
      <c r="C85" s="24"/>
      <c r="D85" s="24"/>
      <c r="F85" s="24"/>
    </row>
    <row r="86" spans="2:6" x14ac:dyDescent="0.3">
      <c r="B86" s="24"/>
      <c r="C86" s="24"/>
      <c r="D86" s="24"/>
      <c r="F86" s="24"/>
    </row>
    <row r="87" spans="2:6" x14ac:dyDescent="0.3">
      <c r="B87" s="24"/>
      <c r="C87" s="24"/>
      <c r="D87" s="24"/>
      <c r="F87" s="24"/>
    </row>
    <row r="88" spans="2:6" x14ac:dyDescent="0.3">
      <c r="B88" s="24"/>
      <c r="C88" s="24"/>
      <c r="D88" s="24"/>
      <c r="F88" s="24"/>
    </row>
    <row r="89" spans="2:6" x14ac:dyDescent="0.3">
      <c r="B89" s="24"/>
      <c r="C89" s="24"/>
      <c r="D89" s="24"/>
      <c r="F89" s="24"/>
    </row>
    <row r="90" spans="2:6" x14ac:dyDescent="0.3">
      <c r="B90" s="24"/>
      <c r="C90" s="24"/>
      <c r="D90" s="24"/>
      <c r="F90" s="24"/>
    </row>
    <row r="91" spans="2:6" x14ac:dyDescent="0.3">
      <c r="B91" s="24"/>
      <c r="C91" s="24"/>
      <c r="D91" s="24"/>
      <c r="F91" s="24"/>
    </row>
    <row r="92" spans="2:6" x14ac:dyDescent="0.3">
      <c r="B92" s="24"/>
      <c r="C92" s="24"/>
      <c r="D92" s="24"/>
      <c r="F92" s="24"/>
    </row>
    <row r="93" spans="2:6" x14ac:dyDescent="0.3">
      <c r="B93" s="24"/>
      <c r="C93" s="24"/>
      <c r="D93" s="24"/>
      <c r="F93" s="24"/>
    </row>
    <row r="94" spans="2:6" x14ac:dyDescent="0.3">
      <c r="B94" s="24"/>
      <c r="C94" s="24"/>
      <c r="D94" s="24"/>
      <c r="F94" s="24"/>
    </row>
    <row r="95" spans="2:6" x14ac:dyDescent="0.3">
      <c r="B95" s="24"/>
      <c r="C95" s="24"/>
      <c r="D95" s="24"/>
      <c r="F95" s="24"/>
    </row>
    <row r="96" spans="2:6" x14ac:dyDescent="0.3">
      <c r="B96" s="24"/>
      <c r="C96" s="24"/>
      <c r="D96" s="24"/>
      <c r="F96" s="24"/>
    </row>
    <row r="97" spans="2:6" x14ac:dyDescent="0.3">
      <c r="B97" s="24"/>
      <c r="C97" s="24"/>
      <c r="D97" s="24"/>
      <c r="F97" s="24"/>
    </row>
    <row r="98" spans="2:6" x14ac:dyDescent="0.3">
      <c r="B98" s="24"/>
      <c r="C98" s="24"/>
      <c r="D98" s="24"/>
      <c r="F98" s="24"/>
    </row>
    <row r="99" spans="2:6" x14ac:dyDescent="0.3">
      <c r="B99" s="24"/>
      <c r="C99" s="24"/>
      <c r="D99" s="24"/>
      <c r="F99" s="24"/>
    </row>
    <row r="100" spans="2:6" x14ac:dyDescent="0.3">
      <c r="B100" s="24"/>
      <c r="C100" s="24"/>
      <c r="D100" s="24"/>
      <c r="F100" s="24"/>
    </row>
    <row r="101" spans="2:6" x14ac:dyDescent="0.3">
      <c r="B101" s="24"/>
      <c r="C101" s="24"/>
      <c r="D101" s="24"/>
      <c r="F101" s="24"/>
    </row>
    <row r="102" spans="2:6" x14ac:dyDescent="0.3">
      <c r="B102" s="24"/>
      <c r="C102" s="24"/>
      <c r="D102" s="24"/>
      <c r="F102" s="24"/>
    </row>
    <row r="103" spans="2:6" x14ac:dyDescent="0.3">
      <c r="B103" s="24"/>
      <c r="C103" s="24"/>
      <c r="D103" s="24"/>
      <c r="F103" s="24"/>
    </row>
    <row r="104" spans="2:6" x14ac:dyDescent="0.3">
      <c r="B104" s="24"/>
      <c r="C104" s="24"/>
      <c r="D104" s="24"/>
      <c r="F104" s="24"/>
    </row>
    <row r="105" spans="2:6" x14ac:dyDescent="0.3">
      <c r="B105" s="24"/>
      <c r="C105" s="24"/>
      <c r="D105" s="24"/>
      <c r="F105" s="24"/>
    </row>
    <row r="106" spans="2:6" x14ac:dyDescent="0.3">
      <c r="B106" s="24"/>
      <c r="C106" s="24"/>
      <c r="D106" s="24"/>
      <c r="F106" s="24"/>
    </row>
    <row r="107" spans="2:6" x14ac:dyDescent="0.3">
      <c r="B107" s="24"/>
      <c r="C107" s="24"/>
      <c r="D107" s="24"/>
      <c r="F107" s="24"/>
    </row>
    <row r="108" spans="2:6" x14ac:dyDescent="0.3">
      <c r="B108" s="24"/>
      <c r="C108" s="24"/>
      <c r="D108" s="24"/>
      <c r="F108" s="24"/>
    </row>
    <row r="109" spans="2:6" x14ac:dyDescent="0.3">
      <c r="B109" s="24"/>
      <c r="C109" s="24"/>
      <c r="D109" s="24"/>
      <c r="F109" s="24"/>
    </row>
    <row r="110" spans="2:6" x14ac:dyDescent="0.3">
      <c r="B110" s="24"/>
      <c r="C110" s="24"/>
      <c r="D110" s="24"/>
      <c r="F110" s="24"/>
    </row>
    <row r="111" spans="2:6" x14ac:dyDescent="0.3">
      <c r="B111" s="24"/>
      <c r="C111" s="24"/>
      <c r="D111" s="24"/>
      <c r="F111" s="24"/>
    </row>
    <row r="112" spans="2:6" x14ac:dyDescent="0.3">
      <c r="B112" s="24"/>
      <c r="C112" s="24"/>
      <c r="D112" s="24"/>
      <c r="F112" s="24"/>
    </row>
    <row r="113" spans="2:6" x14ac:dyDescent="0.3">
      <c r="B113" s="24"/>
      <c r="C113" s="24"/>
      <c r="D113" s="24"/>
      <c r="F113" s="24"/>
    </row>
    <row r="114" spans="2:6" x14ac:dyDescent="0.3">
      <c r="B114" s="24"/>
      <c r="C114" s="24"/>
      <c r="D114" s="24"/>
      <c r="F114" s="24"/>
    </row>
    <row r="115" spans="2:6" x14ac:dyDescent="0.3">
      <c r="B115" s="24"/>
      <c r="C115" s="24"/>
      <c r="D115" s="24"/>
      <c r="F115" s="24"/>
    </row>
    <row r="116" spans="2:6" x14ac:dyDescent="0.3">
      <c r="B116" s="24"/>
      <c r="C116" s="24"/>
      <c r="D116" s="24"/>
      <c r="F116" s="24"/>
    </row>
    <row r="117" spans="2:6" x14ac:dyDescent="0.3">
      <c r="B117" s="24"/>
      <c r="C117" s="24"/>
      <c r="D117" s="24"/>
      <c r="F117" s="24"/>
    </row>
    <row r="118" spans="2:6" x14ac:dyDescent="0.3">
      <c r="B118" s="24"/>
      <c r="C118" s="24"/>
      <c r="D118" s="24"/>
      <c r="F118" s="24"/>
    </row>
    <row r="119" spans="2:6" x14ac:dyDescent="0.3">
      <c r="B119" s="24"/>
      <c r="C119" s="24"/>
      <c r="D119" s="24"/>
      <c r="F119" s="24"/>
    </row>
    <row r="120" spans="2:6" x14ac:dyDescent="0.3">
      <c r="B120" s="24"/>
      <c r="C120" s="24"/>
      <c r="D120" s="24"/>
      <c r="F120" s="24"/>
    </row>
    <row r="121" spans="2:6" x14ac:dyDescent="0.3">
      <c r="B121" s="24"/>
      <c r="C121" s="24"/>
      <c r="D121" s="24"/>
      <c r="F121" s="24"/>
    </row>
    <row r="122" spans="2:6" x14ac:dyDescent="0.3">
      <c r="B122" s="24"/>
      <c r="C122" s="24"/>
      <c r="D122" s="24"/>
      <c r="F122" s="24"/>
    </row>
    <row r="123" spans="2:6" x14ac:dyDescent="0.3">
      <c r="B123" s="24"/>
      <c r="C123" s="24"/>
      <c r="D123" s="24"/>
      <c r="F123" s="24"/>
    </row>
    <row r="124" spans="2:6" x14ac:dyDescent="0.3">
      <c r="B124" s="24"/>
      <c r="C124" s="24"/>
      <c r="D124" s="24"/>
      <c r="F124" s="24"/>
    </row>
    <row r="125" spans="2:6" x14ac:dyDescent="0.3">
      <c r="B125" s="24"/>
      <c r="C125" s="24"/>
      <c r="D125" s="24"/>
      <c r="F125" s="24"/>
    </row>
    <row r="126" spans="2:6" x14ac:dyDescent="0.3">
      <c r="B126" s="24"/>
      <c r="C126" s="24"/>
      <c r="D126" s="24"/>
      <c r="F126" s="24"/>
    </row>
    <row r="127" spans="2:6" x14ac:dyDescent="0.3">
      <c r="B127" s="24"/>
      <c r="C127" s="24"/>
      <c r="D127" s="24"/>
      <c r="F127" s="24"/>
    </row>
    <row r="128" spans="2:6" x14ac:dyDescent="0.3">
      <c r="B128" s="24"/>
      <c r="C128" s="24"/>
      <c r="D128" s="24"/>
      <c r="F128" s="24"/>
    </row>
    <row r="129" spans="2:6" x14ac:dyDescent="0.3">
      <c r="B129" s="24"/>
      <c r="C129" s="24"/>
      <c r="D129" s="24"/>
      <c r="F129" s="24"/>
    </row>
    <row r="130" spans="2:6" x14ac:dyDescent="0.3">
      <c r="B130" s="24"/>
      <c r="C130" s="24"/>
      <c r="D130" s="24"/>
      <c r="F130" s="24"/>
    </row>
    <row r="131" spans="2:6" x14ac:dyDescent="0.3">
      <c r="B131" s="24"/>
      <c r="C131" s="24"/>
      <c r="D131" s="24"/>
      <c r="F131" s="24"/>
    </row>
    <row r="132" spans="2:6" x14ac:dyDescent="0.3">
      <c r="B132" s="24"/>
      <c r="C132" s="24"/>
      <c r="D132" s="24"/>
      <c r="F132" s="24"/>
    </row>
    <row r="133" spans="2:6" x14ac:dyDescent="0.3">
      <c r="B133" s="24"/>
      <c r="C133" s="24"/>
      <c r="D133" s="24"/>
      <c r="F133" s="24"/>
    </row>
    <row r="134" spans="2:6" x14ac:dyDescent="0.3">
      <c r="B134" s="24"/>
      <c r="C134" s="24"/>
      <c r="D134" s="24"/>
      <c r="F134" s="24"/>
    </row>
    <row r="135" spans="2:6" x14ac:dyDescent="0.3">
      <c r="B135" s="24"/>
      <c r="C135" s="24"/>
      <c r="D135" s="24"/>
      <c r="F135" s="24"/>
    </row>
    <row r="136" spans="2:6" x14ac:dyDescent="0.3">
      <c r="B136" s="24"/>
      <c r="C136" s="24"/>
      <c r="D136" s="24"/>
      <c r="F136" s="24"/>
    </row>
    <row r="137" spans="2:6" x14ac:dyDescent="0.3">
      <c r="B137" s="24"/>
      <c r="C137" s="24"/>
      <c r="D137" s="24"/>
      <c r="F137" s="24"/>
    </row>
    <row r="138" spans="2:6" x14ac:dyDescent="0.3">
      <c r="B138" s="24"/>
      <c r="C138" s="24"/>
      <c r="D138" s="24"/>
      <c r="F138" s="24"/>
    </row>
    <row r="139" spans="2:6" x14ac:dyDescent="0.3">
      <c r="B139" s="24"/>
      <c r="C139" s="24"/>
      <c r="D139" s="24"/>
      <c r="F139" s="24"/>
    </row>
    <row r="140" spans="2:6" x14ac:dyDescent="0.3">
      <c r="B140" s="24"/>
      <c r="C140" s="24"/>
      <c r="D140" s="24"/>
      <c r="F140" s="24"/>
    </row>
    <row r="141" spans="2:6" x14ac:dyDescent="0.3">
      <c r="B141" s="24"/>
      <c r="C141" s="24"/>
      <c r="D141" s="24"/>
      <c r="F141" s="24"/>
    </row>
    <row r="142" spans="2:6" x14ac:dyDescent="0.3">
      <c r="B142" s="24"/>
      <c r="C142" s="24"/>
      <c r="D142" s="24"/>
      <c r="F142" s="24"/>
    </row>
    <row r="143" spans="2:6" x14ac:dyDescent="0.3">
      <c r="B143" s="24"/>
      <c r="C143" s="24"/>
      <c r="D143" s="24"/>
      <c r="F143" s="24"/>
    </row>
    <row r="144" spans="2:6" x14ac:dyDescent="0.3">
      <c r="B144" s="24"/>
      <c r="C144" s="24"/>
      <c r="D144" s="24"/>
      <c r="F144" s="24"/>
    </row>
    <row r="145" spans="2:6" x14ac:dyDescent="0.3">
      <c r="B145" s="24"/>
      <c r="C145" s="24"/>
      <c r="D145" s="24"/>
      <c r="F145" s="24"/>
    </row>
    <row r="146" spans="2:6" x14ac:dyDescent="0.3">
      <c r="B146" s="24"/>
      <c r="C146" s="24"/>
      <c r="D146" s="24"/>
      <c r="F146" s="24"/>
    </row>
    <row r="147" spans="2:6" x14ac:dyDescent="0.3">
      <c r="B147" s="24"/>
      <c r="C147" s="24"/>
      <c r="D147" s="24"/>
      <c r="F147" s="24"/>
    </row>
    <row r="148" spans="2:6" x14ac:dyDescent="0.3">
      <c r="B148" s="24"/>
      <c r="C148" s="24"/>
      <c r="D148" s="24"/>
      <c r="F148" s="24"/>
    </row>
    <row r="149" spans="2:6" x14ac:dyDescent="0.3">
      <c r="B149" s="24"/>
      <c r="C149" s="24"/>
      <c r="D149" s="24"/>
      <c r="F149" s="24"/>
    </row>
    <row r="150" spans="2:6" x14ac:dyDescent="0.3">
      <c r="B150" s="24"/>
      <c r="C150" s="24"/>
      <c r="D150" s="24"/>
      <c r="F150" s="24"/>
    </row>
    <row r="151" spans="2:6" x14ac:dyDescent="0.3">
      <c r="B151" s="24"/>
      <c r="C151" s="24"/>
      <c r="D151" s="24"/>
      <c r="F151" s="24"/>
    </row>
    <row r="152" spans="2:6" x14ac:dyDescent="0.3">
      <c r="B152" s="24"/>
      <c r="C152" s="24"/>
      <c r="D152" s="24"/>
      <c r="F152" s="24"/>
    </row>
    <row r="153" spans="2:6" x14ac:dyDescent="0.3">
      <c r="B153" s="24"/>
      <c r="C153" s="24"/>
      <c r="D153" s="24"/>
      <c r="F153" s="24"/>
    </row>
    <row r="154" spans="2:6" x14ac:dyDescent="0.3">
      <c r="B154" s="24"/>
      <c r="C154" s="24"/>
      <c r="D154" s="24"/>
      <c r="F154" s="24"/>
    </row>
    <row r="155" spans="2:6" x14ac:dyDescent="0.3">
      <c r="B155" s="24"/>
      <c r="C155" s="24"/>
      <c r="D155" s="24"/>
      <c r="F155" s="24"/>
    </row>
    <row r="156" spans="2:6" x14ac:dyDescent="0.3">
      <c r="B156" s="24"/>
      <c r="C156" s="24"/>
      <c r="D156" s="24"/>
      <c r="F156" s="24"/>
    </row>
    <row r="157" spans="2:6" x14ac:dyDescent="0.3">
      <c r="B157" s="24"/>
      <c r="C157" s="24"/>
      <c r="D157" s="24"/>
      <c r="F157" s="24"/>
    </row>
    <row r="158" spans="2:6" x14ac:dyDescent="0.3">
      <c r="B158" s="24"/>
      <c r="C158" s="24"/>
      <c r="D158" s="24"/>
      <c r="F158" s="24"/>
    </row>
    <row r="159" spans="2:6" x14ac:dyDescent="0.3">
      <c r="B159" s="24"/>
      <c r="C159" s="24"/>
      <c r="D159" s="24"/>
      <c r="F159" s="24"/>
    </row>
    <row r="160" spans="2:6" x14ac:dyDescent="0.3">
      <c r="B160" s="24"/>
      <c r="C160" s="24"/>
      <c r="D160" s="24"/>
      <c r="F160" s="24"/>
    </row>
    <row r="161" spans="2:6" x14ac:dyDescent="0.3">
      <c r="B161" s="24"/>
      <c r="C161" s="24"/>
      <c r="D161" s="24"/>
      <c r="F161" s="24"/>
    </row>
    <row r="162" spans="2:6" x14ac:dyDescent="0.3">
      <c r="B162" s="24"/>
      <c r="C162" s="24"/>
      <c r="D162" s="24"/>
      <c r="F162" s="24"/>
    </row>
    <row r="163" spans="2:6" x14ac:dyDescent="0.3">
      <c r="B163" s="24"/>
      <c r="C163" s="24"/>
      <c r="D163" s="24"/>
      <c r="F163" s="24"/>
    </row>
    <row r="164" spans="2:6" x14ac:dyDescent="0.3">
      <c r="B164" s="24"/>
      <c r="C164" s="24"/>
      <c r="D164" s="24"/>
      <c r="F164" s="24"/>
    </row>
    <row r="165" spans="2:6" x14ac:dyDescent="0.3">
      <c r="B165" s="24"/>
      <c r="C165" s="24"/>
      <c r="D165" s="24"/>
      <c r="F165" s="24"/>
    </row>
    <row r="166" spans="2:6" x14ac:dyDescent="0.3">
      <c r="B166" s="24"/>
      <c r="C166" s="24"/>
      <c r="D166" s="24"/>
      <c r="F166" s="24"/>
    </row>
    <row r="167" spans="2:6" x14ac:dyDescent="0.3">
      <c r="B167" s="24"/>
      <c r="C167" s="24"/>
      <c r="D167" s="24"/>
      <c r="F167" s="24"/>
    </row>
    <row r="168" spans="2:6" x14ac:dyDescent="0.3">
      <c r="B168" s="24"/>
      <c r="C168" s="24"/>
      <c r="D168" s="24"/>
      <c r="F168" s="24"/>
    </row>
    <row r="169" spans="2:6" x14ac:dyDescent="0.3">
      <c r="B169" s="24"/>
      <c r="C169" s="24"/>
      <c r="D169" s="24"/>
      <c r="F169" s="24"/>
    </row>
    <row r="170" spans="2:6" x14ac:dyDescent="0.3">
      <c r="B170" s="24"/>
      <c r="C170" s="24"/>
      <c r="D170" s="24"/>
      <c r="F170" s="24"/>
    </row>
    <row r="171" spans="2:6" x14ac:dyDescent="0.3">
      <c r="B171" s="24"/>
      <c r="C171" s="24"/>
      <c r="D171" s="24"/>
      <c r="F171" s="24"/>
    </row>
    <row r="172" spans="2:6" x14ac:dyDescent="0.3">
      <c r="B172" s="24"/>
      <c r="C172" s="24"/>
      <c r="D172" s="24"/>
      <c r="F172" s="24"/>
    </row>
    <row r="173" spans="2:6" x14ac:dyDescent="0.3">
      <c r="B173" s="24"/>
      <c r="C173" s="24"/>
      <c r="D173" s="24"/>
      <c r="F173" s="24"/>
    </row>
    <row r="174" spans="2:6" x14ac:dyDescent="0.3">
      <c r="B174" s="24"/>
      <c r="C174" s="24"/>
      <c r="D174" s="24"/>
      <c r="F174" s="24"/>
    </row>
    <row r="175" spans="2:6" x14ac:dyDescent="0.3">
      <c r="B175" s="24"/>
      <c r="C175" s="24"/>
      <c r="D175" s="24"/>
      <c r="F175" s="24"/>
    </row>
    <row r="176" spans="2:6" x14ac:dyDescent="0.3">
      <c r="B176" s="24"/>
      <c r="C176" s="24"/>
      <c r="D176" s="24"/>
      <c r="F176" s="24"/>
    </row>
    <row r="177" spans="2:6" x14ac:dyDescent="0.3">
      <c r="B177" s="24"/>
      <c r="C177" s="24"/>
      <c r="D177" s="24"/>
      <c r="F177" s="24"/>
    </row>
    <row r="178" spans="2:6" x14ac:dyDescent="0.3">
      <c r="B178" s="24"/>
      <c r="C178" s="24"/>
      <c r="D178" s="24"/>
      <c r="F178" s="24"/>
    </row>
    <row r="179" spans="2:6" x14ac:dyDescent="0.3">
      <c r="B179" s="24"/>
      <c r="C179" s="24"/>
      <c r="D179" s="24"/>
      <c r="F179" s="24"/>
    </row>
    <row r="180" spans="2:6" x14ac:dyDescent="0.3">
      <c r="B180" s="24"/>
      <c r="C180" s="24"/>
      <c r="D180" s="24"/>
      <c r="F180" s="24"/>
    </row>
    <row r="181" spans="2:6" x14ac:dyDescent="0.3">
      <c r="B181" s="24"/>
      <c r="C181" s="24"/>
      <c r="D181" s="24"/>
      <c r="F181" s="24"/>
    </row>
    <row r="182" spans="2:6" x14ac:dyDescent="0.3">
      <c r="B182" s="24"/>
      <c r="C182" s="24"/>
      <c r="D182" s="24"/>
      <c r="F182" s="24"/>
    </row>
    <row r="183" spans="2:6" x14ac:dyDescent="0.3">
      <c r="B183" s="24"/>
      <c r="C183" s="24"/>
      <c r="D183" s="24"/>
      <c r="F183" s="24"/>
    </row>
    <row r="184" spans="2:6" x14ac:dyDescent="0.3">
      <c r="B184" s="24"/>
      <c r="C184" s="24"/>
      <c r="D184" s="24"/>
      <c r="F184" s="24"/>
    </row>
    <row r="185" spans="2:6" x14ac:dyDescent="0.3">
      <c r="B185" s="24"/>
      <c r="C185" s="24"/>
      <c r="D185" s="24"/>
      <c r="F185" s="24"/>
    </row>
    <row r="186" spans="2:6" x14ac:dyDescent="0.3">
      <c r="B186" s="24"/>
      <c r="C186" s="24"/>
      <c r="D186" s="24"/>
      <c r="F186" s="24"/>
    </row>
    <row r="187" spans="2:6" x14ac:dyDescent="0.3">
      <c r="B187" s="24"/>
      <c r="C187" s="24"/>
      <c r="D187" s="24"/>
      <c r="F187" s="24"/>
    </row>
    <row r="188" spans="2:6" x14ac:dyDescent="0.3">
      <c r="B188" s="24"/>
      <c r="C188" s="24"/>
      <c r="D188" s="24"/>
      <c r="F188" s="24"/>
    </row>
    <row r="189" spans="2:6" x14ac:dyDescent="0.3">
      <c r="B189" s="24"/>
      <c r="C189" s="24"/>
      <c r="D189" s="24"/>
      <c r="F189" s="24"/>
    </row>
    <row r="190" spans="2:6" x14ac:dyDescent="0.3">
      <c r="B190" s="24"/>
      <c r="C190" s="24"/>
      <c r="D190" s="24"/>
      <c r="F190" s="24"/>
    </row>
    <row r="191" spans="2:6" x14ac:dyDescent="0.3">
      <c r="B191" s="24"/>
      <c r="C191" s="24"/>
      <c r="D191" s="24"/>
      <c r="F191" s="24"/>
    </row>
    <row r="192" spans="2:6" x14ac:dyDescent="0.3">
      <c r="B192" s="24"/>
      <c r="C192" s="24"/>
      <c r="D192" s="24"/>
      <c r="F192" s="24"/>
    </row>
    <row r="193" spans="2:6" x14ac:dyDescent="0.3">
      <c r="B193" s="24"/>
      <c r="C193" s="24"/>
      <c r="D193" s="24"/>
      <c r="F193" s="24"/>
    </row>
    <row r="194" spans="2:6" x14ac:dyDescent="0.3">
      <c r="B194" s="24"/>
      <c r="C194" s="24"/>
      <c r="D194" s="24"/>
      <c r="F194" s="24"/>
    </row>
    <row r="195" spans="2:6" x14ac:dyDescent="0.3">
      <c r="B195" s="24"/>
      <c r="C195" s="24"/>
      <c r="D195" s="24"/>
      <c r="F195" s="24"/>
    </row>
    <row r="196" spans="2:6" x14ac:dyDescent="0.3">
      <c r="B196" s="24"/>
      <c r="C196" s="24"/>
      <c r="D196" s="24"/>
      <c r="F196" s="24"/>
    </row>
    <row r="197" spans="2:6" x14ac:dyDescent="0.3">
      <c r="B197" s="24"/>
      <c r="C197" s="24"/>
      <c r="D197" s="24"/>
      <c r="F197" s="24"/>
    </row>
    <row r="198" spans="2:6" x14ac:dyDescent="0.3">
      <c r="B198" s="24"/>
      <c r="C198" s="24"/>
      <c r="D198" s="24"/>
      <c r="F198" s="24"/>
    </row>
    <row r="199" spans="2:6" x14ac:dyDescent="0.3">
      <c r="B199" s="24"/>
      <c r="C199" s="24"/>
      <c r="D199" s="24"/>
      <c r="F199" s="24"/>
    </row>
    <row r="200" spans="2:6" x14ac:dyDescent="0.3">
      <c r="B200" s="24"/>
      <c r="C200" s="24"/>
      <c r="D200" s="24"/>
      <c r="F200" s="24"/>
    </row>
    <row r="201" spans="2:6" x14ac:dyDescent="0.3">
      <c r="B201" s="24"/>
      <c r="C201" s="24"/>
      <c r="D201" s="24"/>
      <c r="F201" s="24"/>
    </row>
    <row r="202" spans="2:6" x14ac:dyDescent="0.3">
      <c r="B202" s="24"/>
      <c r="C202" s="24"/>
      <c r="D202" s="24"/>
      <c r="F202" s="24"/>
    </row>
    <row r="203" spans="2:6" x14ac:dyDescent="0.3">
      <c r="B203" s="24"/>
      <c r="C203" s="24"/>
      <c r="D203" s="24"/>
      <c r="F203" s="24"/>
    </row>
    <row r="204" spans="2:6" x14ac:dyDescent="0.3">
      <c r="B204" s="24"/>
      <c r="C204" s="24"/>
      <c r="D204" s="24"/>
      <c r="F204" s="24"/>
    </row>
    <row r="205" spans="2:6" x14ac:dyDescent="0.3">
      <c r="B205" s="24"/>
      <c r="C205" s="24"/>
      <c r="D205" s="24"/>
      <c r="F205" s="24"/>
    </row>
    <row r="206" spans="2:6" x14ac:dyDescent="0.3">
      <c r="B206" s="24"/>
      <c r="C206" s="24"/>
      <c r="D206" s="24"/>
      <c r="F206" s="24"/>
    </row>
    <row r="207" spans="2:6" x14ac:dyDescent="0.3">
      <c r="B207" s="24"/>
      <c r="C207" s="24"/>
      <c r="D207" s="24"/>
      <c r="F207" s="24"/>
    </row>
    <row r="208" spans="2:6" x14ac:dyDescent="0.3">
      <c r="B208" s="24"/>
      <c r="C208" s="24"/>
      <c r="D208" s="24"/>
      <c r="F208" s="24"/>
    </row>
    <row r="209" spans="2:6" x14ac:dyDescent="0.3">
      <c r="B209" s="24"/>
      <c r="C209" s="24"/>
      <c r="D209" s="24"/>
      <c r="F209" s="24"/>
    </row>
    <row r="210" spans="2:6" x14ac:dyDescent="0.3">
      <c r="B210" s="24"/>
      <c r="C210" s="24"/>
      <c r="D210" s="24"/>
      <c r="F210" s="24"/>
    </row>
    <row r="211" spans="2:6" x14ac:dyDescent="0.3">
      <c r="B211" s="24"/>
      <c r="C211" s="24"/>
      <c r="D211" s="24"/>
      <c r="F211" s="24"/>
    </row>
    <row r="212" spans="2:6" x14ac:dyDescent="0.3">
      <c r="B212" s="24"/>
      <c r="C212" s="24"/>
      <c r="D212" s="24"/>
      <c r="F212" s="24"/>
    </row>
    <row r="213" spans="2:6" x14ac:dyDescent="0.3">
      <c r="B213" s="24"/>
      <c r="C213" s="24"/>
      <c r="D213" s="24"/>
      <c r="F213" s="24"/>
    </row>
    <row r="214" spans="2:6" x14ac:dyDescent="0.3">
      <c r="B214" s="24"/>
      <c r="C214" s="24"/>
      <c r="D214" s="24"/>
      <c r="F214" s="24"/>
    </row>
    <row r="215" spans="2:6" x14ac:dyDescent="0.3">
      <c r="B215" s="24"/>
      <c r="C215" s="24"/>
      <c r="D215" s="24"/>
      <c r="F215" s="24"/>
    </row>
    <row r="216" spans="2:6" x14ac:dyDescent="0.3">
      <c r="B216" s="24"/>
      <c r="C216" s="24"/>
      <c r="D216" s="24"/>
      <c r="F216" s="24"/>
    </row>
    <row r="217" spans="2:6" x14ac:dyDescent="0.3">
      <c r="B217" s="24"/>
      <c r="C217" s="24"/>
      <c r="D217" s="24"/>
      <c r="F217" s="24"/>
    </row>
    <row r="218" spans="2:6" x14ac:dyDescent="0.3">
      <c r="B218" s="24"/>
      <c r="C218" s="24"/>
      <c r="D218" s="24"/>
      <c r="F218" s="24"/>
    </row>
    <row r="219" spans="2:6" x14ac:dyDescent="0.3">
      <c r="B219" s="24"/>
      <c r="C219" s="24"/>
      <c r="D219" s="24"/>
      <c r="F219" s="24"/>
    </row>
    <row r="220" spans="2:6" x14ac:dyDescent="0.3">
      <c r="B220" s="24"/>
      <c r="C220" s="24"/>
      <c r="D220" s="24"/>
      <c r="F220" s="24"/>
    </row>
    <row r="221" spans="2:6" x14ac:dyDescent="0.3">
      <c r="B221" s="24"/>
      <c r="C221" s="24"/>
      <c r="D221" s="24"/>
      <c r="F221" s="24"/>
    </row>
    <row r="222" spans="2:6" x14ac:dyDescent="0.3">
      <c r="B222" s="24"/>
      <c r="C222" s="24"/>
      <c r="D222" s="24"/>
      <c r="F222" s="24"/>
    </row>
    <row r="223" spans="2:6" x14ac:dyDescent="0.3">
      <c r="B223" s="24"/>
      <c r="C223" s="24"/>
      <c r="D223" s="24"/>
      <c r="F223" s="24"/>
    </row>
    <row r="224" spans="2:6" x14ac:dyDescent="0.3">
      <c r="B224" s="24"/>
      <c r="C224" s="24"/>
      <c r="D224" s="24"/>
      <c r="F224" s="24"/>
    </row>
    <row r="225" spans="2:6" x14ac:dyDescent="0.3">
      <c r="B225" s="24"/>
      <c r="C225" s="24"/>
      <c r="D225" s="24"/>
      <c r="F225" s="24"/>
    </row>
    <row r="226" spans="2:6" x14ac:dyDescent="0.3">
      <c r="B226" s="24"/>
      <c r="C226" s="24"/>
      <c r="D226" s="24"/>
      <c r="F226" s="24"/>
    </row>
    <row r="227" spans="2:6" x14ac:dyDescent="0.3">
      <c r="B227" s="24"/>
      <c r="C227" s="24"/>
      <c r="D227" s="24"/>
      <c r="F227" s="24"/>
    </row>
    <row r="228" spans="2:6" x14ac:dyDescent="0.3">
      <c r="B228" s="24"/>
      <c r="C228" s="24"/>
      <c r="D228" s="24"/>
      <c r="F228" s="24"/>
    </row>
    <row r="229" spans="2:6" x14ac:dyDescent="0.3">
      <c r="B229" s="24"/>
      <c r="C229" s="24"/>
      <c r="D229" s="24"/>
      <c r="F229" s="24"/>
    </row>
    <row r="230" spans="2:6" x14ac:dyDescent="0.3">
      <c r="B230" s="24"/>
      <c r="C230" s="24"/>
      <c r="D230" s="24"/>
      <c r="F230" s="24"/>
    </row>
    <row r="231" spans="2:6" x14ac:dyDescent="0.3">
      <c r="B231" s="24"/>
      <c r="C231" s="24"/>
      <c r="D231" s="24"/>
      <c r="F231" s="24"/>
    </row>
    <row r="232" spans="2:6" x14ac:dyDescent="0.3">
      <c r="B232" s="24"/>
      <c r="C232" s="24"/>
      <c r="D232" s="24"/>
      <c r="F232" s="24"/>
    </row>
    <row r="233" spans="2:6" x14ac:dyDescent="0.3">
      <c r="B233" s="24"/>
      <c r="C233" s="24"/>
      <c r="D233" s="24"/>
      <c r="F233" s="24"/>
    </row>
    <row r="234" spans="2:6" x14ac:dyDescent="0.3">
      <c r="B234" s="24"/>
      <c r="C234" s="24"/>
      <c r="D234" s="24"/>
      <c r="F234" s="24"/>
    </row>
    <row r="235" spans="2:6" x14ac:dyDescent="0.3">
      <c r="B235" s="24"/>
      <c r="C235" s="24"/>
      <c r="D235" s="24"/>
      <c r="F235" s="24"/>
    </row>
    <row r="236" spans="2:6" x14ac:dyDescent="0.3">
      <c r="B236" s="24"/>
      <c r="C236" s="24"/>
      <c r="D236" s="24"/>
      <c r="F236" s="24"/>
    </row>
    <row r="237" spans="2:6" x14ac:dyDescent="0.3">
      <c r="B237" s="24"/>
      <c r="C237" s="24"/>
      <c r="D237" s="24"/>
      <c r="F237" s="24"/>
    </row>
    <row r="238" spans="2:6" x14ac:dyDescent="0.3">
      <c r="B238" s="24"/>
      <c r="C238" s="24"/>
      <c r="D238" s="24"/>
      <c r="F238" s="24"/>
    </row>
    <row r="239" spans="2:6" x14ac:dyDescent="0.3">
      <c r="B239" s="24"/>
      <c r="C239" s="24"/>
      <c r="D239" s="24"/>
      <c r="F239" s="24"/>
    </row>
    <row r="240" spans="2:6" x14ac:dyDescent="0.3">
      <c r="B240" s="24"/>
      <c r="C240" s="24"/>
      <c r="D240" s="24"/>
      <c r="F240" s="24"/>
    </row>
    <row r="241" spans="2:6" x14ac:dyDescent="0.3">
      <c r="B241" s="24"/>
      <c r="C241" s="24"/>
      <c r="D241" s="24"/>
      <c r="F241" s="24"/>
    </row>
    <row r="242" spans="2:6" x14ac:dyDescent="0.3">
      <c r="B242" s="24"/>
      <c r="C242" s="24"/>
      <c r="D242" s="24"/>
      <c r="F242" s="24"/>
    </row>
    <row r="243" spans="2:6" x14ac:dyDescent="0.3">
      <c r="B243" s="24"/>
      <c r="C243" s="24"/>
      <c r="D243" s="24"/>
      <c r="F243" s="24"/>
    </row>
    <row r="244" spans="2:6" x14ac:dyDescent="0.3">
      <c r="B244" s="24"/>
      <c r="C244" s="24"/>
      <c r="D244" s="24"/>
      <c r="F244" s="24"/>
    </row>
    <row r="245" spans="2:6" x14ac:dyDescent="0.3">
      <c r="B245" s="24"/>
      <c r="C245" s="24"/>
      <c r="D245" s="24"/>
      <c r="F245" s="24"/>
    </row>
    <row r="246" spans="2:6" x14ac:dyDescent="0.3">
      <c r="B246" s="24"/>
      <c r="C246" s="24"/>
      <c r="D246" s="24"/>
      <c r="F246" s="24"/>
    </row>
    <row r="247" spans="2:6" x14ac:dyDescent="0.3">
      <c r="B247" s="24"/>
      <c r="C247" s="24"/>
      <c r="D247" s="24"/>
      <c r="F247" s="24"/>
    </row>
    <row r="248" spans="2:6" x14ac:dyDescent="0.3">
      <c r="B248" s="24"/>
      <c r="C248" s="24"/>
      <c r="D248" s="24"/>
      <c r="F248" s="24"/>
    </row>
    <row r="249" spans="2:6" x14ac:dyDescent="0.3">
      <c r="B249" s="24"/>
      <c r="C249" s="24"/>
      <c r="D249" s="24"/>
      <c r="F249" s="24"/>
    </row>
    <row r="250" spans="2:6" x14ac:dyDescent="0.3">
      <c r="B250" s="24"/>
      <c r="C250" s="24"/>
      <c r="D250" s="24"/>
      <c r="F250" s="24"/>
    </row>
    <row r="251" spans="2:6" x14ac:dyDescent="0.3">
      <c r="B251" s="24"/>
      <c r="C251" s="24"/>
      <c r="D251" s="24"/>
      <c r="F251" s="24"/>
    </row>
    <row r="252" spans="2:6" x14ac:dyDescent="0.3">
      <c r="B252" s="24"/>
      <c r="C252" s="24"/>
      <c r="D252" s="24"/>
      <c r="F252" s="24"/>
    </row>
    <row r="253" spans="2:6" x14ac:dyDescent="0.3">
      <c r="B253" s="24"/>
      <c r="C253" s="24"/>
      <c r="D253" s="24"/>
      <c r="F253" s="24"/>
    </row>
    <row r="254" spans="2:6" x14ac:dyDescent="0.3">
      <c r="B254" s="24"/>
      <c r="C254" s="24"/>
      <c r="D254" s="24"/>
      <c r="F254" s="24"/>
    </row>
    <row r="255" spans="2:6" x14ac:dyDescent="0.3">
      <c r="B255" s="24"/>
      <c r="C255" s="24"/>
      <c r="D255" s="24"/>
      <c r="F255" s="24"/>
    </row>
    <row r="256" spans="2:6" x14ac:dyDescent="0.3">
      <c r="B256" s="24"/>
      <c r="C256" s="24"/>
      <c r="D256" s="24"/>
      <c r="F256" s="24"/>
    </row>
    <row r="257" spans="2:6" x14ac:dyDescent="0.3">
      <c r="B257" s="24"/>
      <c r="C257" s="24"/>
      <c r="D257" s="24"/>
      <c r="F257" s="24"/>
    </row>
    <row r="258" spans="2:6" x14ac:dyDescent="0.3">
      <c r="B258" s="24"/>
      <c r="C258" s="24"/>
      <c r="D258" s="24"/>
      <c r="F258" s="24"/>
    </row>
    <row r="259" spans="2:6" x14ac:dyDescent="0.3">
      <c r="B259" s="24"/>
      <c r="C259" s="24"/>
      <c r="D259" s="24"/>
      <c r="F259" s="24"/>
    </row>
    <row r="260" spans="2:6" x14ac:dyDescent="0.3">
      <c r="B260" s="24"/>
      <c r="C260" s="24"/>
      <c r="D260" s="24"/>
      <c r="F260" s="24"/>
    </row>
    <row r="261" spans="2:6" x14ac:dyDescent="0.3">
      <c r="B261" s="24"/>
      <c r="C261" s="24"/>
      <c r="D261" s="24"/>
      <c r="F261" s="24"/>
    </row>
    <row r="262" spans="2:6" x14ac:dyDescent="0.3">
      <c r="B262" s="24"/>
      <c r="C262" s="24"/>
      <c r="D262" s="24"/>
      <c r="F262" s="24"/>
    </row>
    <row r="263" spans="2:6" x14ac:dyDescent="0.3">
      <c r="B263" s="24"/>
      <c r="C263" s="24"/>
      <c r="D263" s="24"/>
      <c r="F263" s="24"/>
    </row>
    <row r="264" spans="2:6" x14ac:dyDescent="0.3">
      <c r="B264" s="24"/>
      <c r="C264" s="24"/>
      <c r="D264" s="24"/>
      <c r="F264" s="24"/>
    </row>
    <row r="265" spans="2:6" x14ac:dyDescent="0.3">
      <c r="B265" s="24"/>
      <c r="C265" s="24"/>
      <c r="D265" s="24"/>
      <c r="F265" s="24"/>
    </row>
    <row r="266" spans="2:6" x14ac:dyDescent="0.3">
      <c r="B266" s="24"/>
      <c r="C266" s="24"/>
      <c r="D266" s="24"/>
      <c r="F266" s="24"/>
    </row>
    <row r="267" spans="2:6" x14ac:dyDescent="0.3">
      <c r="B267" s="24"/>
      <c r="C267" s="24"/>
      <c r="D267" s="24"/>
      <c r="F267" s="24"/>
    </row>
    <row r="268" spans="2:6" x14ac:dyDescent="0.3">
      <c r="B268" s="24"/>
      <c r="C268" s="24"/>
      <c r="D268" s="24"/>
      <c r="F268" s="24"/>
    </row>
    <row r="269" spans="2:6" x14ac:dyDescent="0.3">
      <c r="B269" s="24"/>
      <c r="C269" s="24"/>
      <c r="D269" s="24"/>
      <c r="F269" s="24"/>
    </row>
    <row r="270" spans="2:6" x14ac:dyDescent="0.3">
      <c r="B270" s="24"/>
      <c r="C270" s="24"/>
      <c r="D270" s="24"/>
      <c r="F270" s="24"/>
    </row>
    <row r="271" spans="2:6" x14ac:dyDescent="0.3">
      <c r="B271" s="24"/>
      <c r="C271" s="24"/>
      <c r="D271" s="24"/>
      <c r="F271" s="24"/>
    </row>
    <row r="272" spans="2:6" x14ac:dyDescent="0.3">
      <c r="B272" s="24"/>
      <c r="C272" s="24"/>
      <c r="D272" s="24"/>
      <c r="F272" s="24"/>
    </row>
    <row r="273" spans="2:6" x14ac:dyDescent="0.3">
      <c r="B273" s="24"/>
      <c r="C273" s="24"/>
      <c r="D273" s="24"/>
      <c r="F273" s="24"/>
    </row>
    <row r="274" spans="2:6" x14ac:dyDescent="0.3">
      <c r="B274" s="24"/>
      <c r="C274" s="24"/>
      <c r="D274" s="24"/>
      <c r="F274" s="24"/>
    </row>
    <row r="275" spans="2:6" x14ac:dyDescent="0.3">
      <c r="B275" s="24"/>
      <c r="C275" s="24"/>
      <c r="D275" s="24"/>
      <c r="F275" s="24"/>
    </row>
    <row r="276" spans="2:6" x14ac:dyDescent="0.3">
      <c r="B276" s="24"/>
      <c r="C276" s="24"/>
      <c r="D276" s="24"/>
      <c r="F276" s="24"/>
    </row>
    <row r="277" spans="2:6" x14ac:dyDescent="0.3">
      <c r="B277" s="24"/>
      <c r="C277" s="24"/>
      <c r="D277" s="24"/>
      <c r="F277" s="24"/>
    </row>
    <row r="278" spans="2:6" x14ac:dyDescent="0.3">
      <c r="B278" s="24"/>
      <c r="C278" s="24"/>
      <c r="D278" s="24"/>
      <c r="F278" s="24"/>
    </row>
    <row r="279" spans="2:6" x14ac:dyDescent="0.3">
      <c r="B279" s="24"/>
      <c r="C279" s="24"/>
      <c r="D279" s="24"/>
      <c r="F279" s="24"/>
    </row>
    <row r="280" spans="2:6" x14ac:dyDescent="0.3">
      <c r="B280" s="24"/>
      <c r="C280" s="24"/>
      <c r="D280" s="24"/>
      <c r="F280" s="24"/>
    </row>
    <row r="281" spans="2:6" x14ac:dyDescent="0.3">
      <c r="B281" s="24"/>
      <c r="C281" s="24"/>
      <c r="D281" s="24"/>
      <c r="F281" s="24"/>
    </row>
    <row r="282" spans="2:6" x14ac:dyDescent="0.3">
      <c r="B282" s="24"/>
      <c r="C282" s="24"/>
      <c r="D282" s="24"/>
      <c r="F282" s="24"/>
    </row>
    <row r="283" spans="2:6" x14ac:dyDescent="0.3">
      <c r="B283" s="24"/>
      <c r="C283" s="24"/>
      <c r="D283" s="24"/>
      <c r="F283" s="24"/>
    </row>
    <row r="284" spans="2:6" x14ac:dyDescent="0.3">
      <c r="B284" s="24"/>
      <c r="C284" s="24"/>
      <c r="D284" s="24"/>
      <c r="F284" s="24"/>
    </row>
    <row r="285" spans="2:6" x14ac:dyDescent="0.3">
      <c r="B285" s="24"/>
      <c r="C285" s="24"/>
      <c r="D285" s="24"/>
      <c r="F285" s="24"/>
    </row>
    <row r="286" spans="2:6" x14ac:dyDescent="0.3">
      <c r="B286" s="24"/>
      <c r="C286" s="24"/>
      <c r="D286" s="24"/>
      <c r="F286" s="24"/>
    </row>
    <row r="287" spans="2:6" x14ac:dyDescent="0.3">
      <c r="B287" s="24"/>
      <c r="C287" s="24"/>
      <c r="D287" s="24"/>
      <c r="F287" s="24"/>
    </row>
    <row r="288" spans="2:6" x14ac:dyDescent="0.3">
      <c r="B288" s="24"/>
      <c r="C288" s="24"/>
      <c r="D288" s="24"/>
      <c r="F288" s="24"/>
    </row>
    <row r="289" spans="2:6" x14ac:dyDescent="0.3">
      <c r="B289" s="24"/>
      <c r="C289" s="24"/>
      <c r="D289" s="24"/>
      <c r="F289" s="24"/>
    </row>
    <row r="290" spans="2:6" x14ac:dyDescent="0.3">
      <c r="B290" s="24"/>
      <c r="C290" s="24"/>
      <c r="D290" s="24"/>
      <c r="F290" s="24"/>
    </row>
    <row r="291" spans="2:6" x14ac:dyDescent="0.3">
      <c r="B291" s="24"/>
      <c r="C291" s="24"/>
      <c r="D291" s="24"/>
      <c r="F291" s="24"/>
    </row>
    <row r="292" spans="2:6" x14ac:dyDescent="0.3">
      <c r="B292" s="24"/>
      <c r="C292" s="24"/>
      <c r="D292" s="24"/>
      <c r="F292" s="24"/>
    </row>
    <row r="293" spans="2:6" x14ac:dyDescent="0.3">
      <c r="B293" s="24"/>
      <c r="C293" s="24"/>
      <c r="D293" s="24"/>
      <c r="F293" s="24"/>
    </row>
    <row r="294" spans="2:6" x14ac:dyDescent="0.3">
      <c r="B294" s="24"/>
      <c r="C294" s="24"/>
      <c r="D294" s="24"/>
      <c r="F294" s="24"/>
    </row>
    <row r="295" spans="2:6" x14ac:dyDescent="0.3">
      <c r="B295" s="24"/>
      <c r="C295" s="24"/>
      <c r="D295" s="24"/>
      <c r="F295" s="24"/>
    </row>
    <row r="296" spans="2:6" x14ac:dyDescent="0.3">
      <c r="B296" s="24"/>
      <c r="C296" s="24"/>
      <c r="D296" s="24"/>
      <c r="F296" s="24"/>
    </row>
    <row r="297" spans="2:6" x14ac:dyDescent="0.3">
      <c r="B297" s="24"/>
      <c r="C297" s="24"/>
      <c r="D297" s="24"/>
      <c r="F297" s="24"/>
    </row>
    <row r="298" spans="2:6" x14ac:dyDescent="0.3">
      <c r="B298" s="24"/>
      <c r="C298" s="24"/>
      <c r="D298" s="24"/>
      <c r="F298" s="24"/>
    </row>
    <row r="299" spans="2:6" x14ac:dyDescent="0.3">
      <c r="B299" s="24"/>
      <c r="C299" s="24"/>
      <c r="D299" s="24"/>
      <c r="F299" s="24"/>
    </row>
    <row r="300" spans="2:6" x14ac:dyDescent="0.3">
      <c r="B300" s="24"/>
      <c r="C300" s="24"/>
      <c r="D300" s="24"/>
      <c r="F300" s="24"/>
    </row>
    <row r="301" spans="2:6" x14ac:dyDescent="0.3">
      <c r="B301" s="24"/>
      <c r="C301" s="24"/>
      <c r="D301" s="24"/>
      <c r="F301" s="24"/>
    </row>
    <row r="302" spans="2:6" x14ac:dyDescent="0.3">
      <c r="B302" s="24"/>
      <c r="C302" s="24"/>
      <c r="D302" s="24"/>
      <c r="F302" s="24"/>
    </row>
    <row r="303" spans="2:6" x14ac:dyDescent="0.3">
      <c r="B303" s="24"/>
      <c r="C303" s="24"/>
      <c r="D303" s="24"/>
      <c r="F303" s="24"/>
    </row>
    <row r="304" spans="2:6" x14ac:dyDescent="0.3">
      <c r="B304" s="24"/>
      <c r="C304" s="24"/>
      <c r="D304" s="24"/>
      <c r="F304" s="24"/>
    </row>
    <row r="305" spans="2:6" x14ac:dyDescent="0.3">
      <c r="B305" s="24"/>
      <c r="C305" s="24"/>
      <c r="D305" s="24"/>
      <c r="F305" s="24"/>
    </row>
    <row r="306" spans="2:6" x14ac:dyDescent="0.3">
      <c r="B306" s="24"/>
      <c r="C306" s="24"/>
      <c r="D306" s="24"/>
      <c r="F306" s="24"/>
    </row>
    <row r="307" spans="2:6" x14ac:dyDescent="0.3">
      <c r="B307" s="24"/>
      <c r="C307" s="24"/>
      <c r="D307" s="24"/>
      <c r="F307" s="24"/>
    </row>
    <row r="308" spans="2:6" x14ac:dyDescent="0.3">
      <c r="B308" s="24"/>
      <c r="C308" s="24"/>
      <c r="D308" s="24"/>
      <c r="F308" s="24"/>
    </row>
    <row r="309" spans="2:6" x14ac:dyDescent="0.3">
      <c r="B309" s="24"/>
      <c r="C309" s="24"/>
      <c r="D309" s="24"/>
      <c r="F309" s="24"/>
    </row>
    <row r="310" spans="2:6" x14ac:dyDescent="0.3">
      <c r="B310" s="24"/>
      <c r="C310" s="24"/>
      <c r="D310" s="24"/>
      <c r="F310" s="24"/>
    </row>
    <row r="311" spans="2:6" x14ac:dyDescent="0.3">
      <c r="B311" s="24"/>
      <c r="C311" s="24"/>
      <c r="D311" s="24"/>
      <c r="F311" s="24"/>
    </row>
    <row r="312" spans="2:6" x14ac:dyDescent="0.3">
      <c r="B312" s="24"/>
      <c r="C312" s="24"/>
      <c r="D312" s="24"/>
      <c r="F312" s="24"/>
    </row>
    <row r="313" spans="2:6" x14ac:dyDescent="0.3">
      <c r="B313" s="24"/>
      <c r="C313" s="24"/>
      <c r="D313" s="24"/>
      <c r="F313" s="24"/>
    </row>
    <row r="314" spans="2:6" x14ac:dyDescent="0.3">
      <c r="B314" s="24"/>
      <c r="C314" s="24"/>
      <c r="D314" s="24"/>
      <c r="F314" s="24"/>
    </row>
    <row r="315" spans="2:6" x14ac:dyDescent="0.3">
      <c r="B315" s="24"/>
      <c r="C315" s="24"/>
      <c r="D315" s="24"/>
      <c r="F315" s="24"/>
    </row>
    <row r="316" spans="2:6" x14ac:dyDescent="0.3">
      <c r="B316" s="24"/>
      <c r="C316" s="24"/>
      <c r="D316" s="24"/>
      <c r="F316" s="24"/>
    </row>
    <row r="317" spans="2:6" x14ac:dyDescent="0.3">
      <c r="B317" s="24"/>
      <c r="C317" s="24"/>
      <c r="D317" s="24"/>
      <c r="F317" s="24"/>
    </row>
    <row r="318" spans="2:6" x14ac:dyDescent="0.3">
      <c r="B318" s="24"/>
      <c r="C318" s="24"/>
      <c r="D318" s="24"/>
      <c r="F318" s="24"/>
    </row>
    <row r="319" spans="2:6" x14ac:dyDescent="0.3">
      <c r="B319" s="24"/>
      <c r="C319" s="24"/>
      <c r="D319" s="24"/>
      <c r="F319" s="24"/>
    </row>
    <row r="320" spans="2:6" x14ac:dyDescent="0.3">
      <c r="B320" s="24"/>
      <c r="C320" s="24"/>
      <c r="D320" s="24"/>
      <c r="F320" s="24"/>
    </row>
    <row r="321" spans="2:6" x14ac:dyDescent="0.3">
      <c r="B321" s="24"/>
      <c r="C321" s="24"/>
      <c r="D321" s="24"/>
      <c r="F321" s="24"/>
    </row>
    <row r="322" spans="2:6" x14ac:dyDescent="0.3">
      <c r="B322" s="24"/>
      <c r="C322" s="24"/>
      <c r="D322" s="24"/>
      <c r="F322" s="24"/>
    </row>
    <row r="323" spans="2:6" x14ac:dyDescent="0.3">
      <c r="B323" s="24"/>
      <c r="C323" s="24"/>
      <c r="D323" s="24"/>
      <c r="F323" s="24"/>
    </row>
    <row r="324" spans="2:6" x14ac:dyDescent="0.3">
      <c r="B324" s="24"/>
      <c r="C324" s="24"/>
      <c r="D324" s="24"/>
      <c r="F324" s="24"/>
    </row>
    <row r="325" spans="2:6" x14ac:dyDescent="0.3">
      <c r="B325" s="24"/>
      <c r="C325" s="24"/>
      <c r="D325" s="24"/>
      <c r="F325" s="24"/>
    </row>
    <row r="326" spans="2:6" x14ac:dyDescent="0.3">
      <c r="B326" s="24"/>
      <c r="C326" s="24"/>
      <c r="D326" s="24"/>
      <c r="F326" s="24"/>
    </row>
    <row r="327" spans="2:6" x14ac:dyDescent="0.3">
      <c r="B327" s="24"/>
      <c r="C327" s="24"/>
      <c r="D327" s="24"/>
      <c r="F327" s="24"/>
    </row>
    <row r="328" spans="2:6" x14ac:dyDescent="0.3">
      <c r="B328" s="24"/>
      <c r="C328" s="24"/>
      <c r="D328" s="24"/>
      <c r="F328" s="24"/>
    </row>
    <row r="329" spans="2:6" x14ac:dyDescent="0.3">
      <c r="B329" s="24"/>
      <c r="C329" s="24"/>
      <c r="D329" s="24"/>
      <c r="F329" s="24"/>
    </row>
    <row r="330" spans="2:6" x14ac:dyDescent="0.3">
      <c r="B330" s="24"/>
      <c r="C330" s="24"/>
      <c r="D330" s="24"/>
      <c r="F330" s="24"/>
    </row>
    <row r="331" spans="2:6" x14ac:dyDescent="0.3">
      <c r="B331" s="24"/>
      <c r="C331" s="24"/>
      <c r="D331" s="24"/>
      <c r="F331" s="24"/>
    </row>
    <row r="332" spans="2:6" x14ac:dyDescent="0.3">
      <c r="B332" s="24"/>
      <c r="C332" s="24"/>
      <c r="D332" s="24"/>
      <c r="F332" s="24"/>
    </row>
    <row r="333" spans="2:6" x14ac:dyDescent="0.3">
      <c r="B333" s="24"/>
      <c r="C333" s="24"/>
      <c r="D333" s="24"/>
      <c r="F333" s="24"/>
    </row>
    <row r="334" spans="2:6" x14ac:dyDescent="0.3">
      <c r="B334" s="24"/>
      <c r="C334" s="24"/>
      <c r="D334" s="24"/>
      <c r="F334" s="24"/>
    </row>
    <row r="335" spans="2:6" x14ac:dyDescent="0.3">
      <c r="B335" s="24"/>
      <c r="C335" s="24"/>
      <c r="D335" s="24"/>
      <c r="F335" s="24"/>
    </row>
    <row r="336" spans="2:6" x14ac:dyDescent="0.3">
      <c r="B336" s="24"/>
      <c r="C336" s="24"/>
      <c r="D336" s="24"/>
      <c r="F336" s="24"/>
    </row>
    <row r="337" spans="2:6" x14ac:dyDescent="0.3">
      <c r="B337" s="24"/>
      <c r="C337" s="24"/>
      <c r="D337" s="24"/>
      <c r="F337" s="24"/>
    </row>
    <row r="338" spans="2:6" x14ac:dyDescent="0.3">
      <c r="B338" s="24"/>
      <c r="C338" s="24"/>
      <c r="D338" s="24"/>
      <c r="F338" s="24"/>
    </row>
    <row r="339" spans="2:6" x14ac:dyDescent="0.3">
      <c r="B339" s="24"/>
      <c r="C339" s="24"/>
      <c r="D339" s="24"/>
      <c r="F339" s="24"/>
    </row>
    <row r="340" spans="2:6" x14ac:dyDescent="0.3">
      <c r="B340" s="24"/>
      <c r="C340" s="24"/>
      <c r="D340" s="24"/>
      <c r="F340" s="24"/>
    </row>
    <row r="341" spans="2:6" x14ac:dyDescent="0.3">
      <c r="B341" s="24"/>
      <c r="C341" s="24"/>
      <c r="D341" s="24"/>
      <c r="F341" s="24"/>
    </row>
    <row r="342" spans="2:6" x14ac:dyDescent="0.3">
      <c r="B342" s="24"/>
      <c r="C342" s="24"/>
      <c r="D342" s="24"/>
      <c r="F342" s="24"/>
    </row>
    <row r="343" spans="2:6" x14ac:dyDescent="0.3">
      <c r="B343" s="24"/>
      <c r="C343" s="24"/>
      <c r="D343" s="24"/>
      <c r="F343" s="24"/>
    </row>
    <row r="344" spans="2:6" x14ac:dyDescent="0.3">
      <c r="B344" s="24"/>
      <c r="C344" s="24"/>
      <c r="D344" s="24"/>
      <c r="F344" s="24"/>
    </row>
    <row r="345" spans="2:6" x14ac:dyDescent="0.3">
      <c r="B345" s="24"/>
      <c r="C345" s="24"/>
      <c r="D345" s="24"/>
      <c r="F345" s="24"/>
    </row>
    <row r="346" spans="2:6" x14ac:dyDescent="0.3">
      <c r="B346" s="24"/>
      <c r="C346" s="24"/>
      <c r="D346" s="24"/>
      <c r="F346" s="24"/>
    </row>
    <row r="347" spans="2:6" x14ac:dyDescent="0.3">
      <c r="B347" s="24"/>
      <c r="C347" s="24"/>
      <c r="D347" s="24"/>
      <c r="F347" s="24"/>
    </row>
    <row r="348" spans="2:6" x14ac:dyDescent="0.3">
      <c r="B348" s="24"/>
      <c r="C348" s="24"/>
      <c r="D348" s="24"/>
      <c r="F348" s="24"/>
    </row>
    <row r="349" spans="2:6" x14ac:dyDescent="0.3">
      <c r="B349" s="24"/>
      <c r="C349" s="24"/>
      <c r="D349" s="24"/>
      <c r="F349" s="24"/>
    </row>
    <row r="350" spans="2:6" x14ac:dyDescent="0.3">
      <c r="B350" s="24"/>
      <c r="C350" s="24"/>
      <c r="D350" s="24"/>
      <c r="F350" s="24"/>
    </row>
  </sheetData>
  <mergeCells count="5">
    <mergeCell ref="A3:E3"/>
    <mergeCell ref="A4:E4"/>
    <mergeCell ref="A6:E6"/>
    <mergeCell ref="A11:E11"/>
    <mergeCell ref="A2:E2"/>
  </mergeCells>
  <pageMargins left="0.511811024" right="0.511811024" top="0.78740157499999996" bottom="0.78740157499999996" header="0.31496062000000002" footer="0.31496062000000002"/>
  <pageSetup paperSize="9" scale="28" fitToHeight="0" orientation="portrait" r:id="rId1"/>
  <rowBreaks count="1" manualBreakCount="1">
    <brk id="22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workbookViewId="0">
      <selection activeCell="S28" sqref="S28"/>
    </sheetView>
  </sheetViews>
  <sheetFormatPr defaultRowHeight="15" x14ac:dyDescent="0.25"/>
  <cols>
    <col min="1" max="1" width="20.7109375" style="117" customWidth="1"/>
    <col min="2" max="2" width="13.28515625" style="117" customWidth="1"/>
    <col min="3" max="3" width="9.5703125" style="117" hidden="1" customWidth="1"/>
    <col min="4" max="4" width="3.85546875" style="117" hidden="1" customWidth="1"/>
    <col min="5" max="5" width="13.28515625" style="117" hidden="1" customWidth="1"/>
    <col min="6" max="7" width="13.42578125" style="117" customWidth="1"/>
    <col min="8" max="8" width="13.28515625" style="117" hidden="1" customWidth="1"/>
    <col min="9" max="9" width="13.42578125" style="117" hidden="1" customWidth="1"/>
    <col min="10" max="10" width="3.140625" style="117" hidden="1" customWidth="1"/>
    <col min="11" max="11" width="10.28515625" style="117" hidden="1" customWidth="1"/>
    <col min="12" max="12" width="2.140625" style="117" hidden="1" customWidth="1"/>
    <col min="13" max="13" width="11.140625" style="117" hidden="1" customWidth="1"/>
    <col min="14" max="14" width="13.42578125" style="117" hidden="1" customWidth="1"/>
    <col min="15" max="15" width="0.42578125" style="117" customWidth="1"/>
    <col min="16" max="16" width="10.5703125" style="117" bestFit="1" customWidth="1"/>
    <col min="17" max="17" width="9.5703125" style="117" bestFit="1" customWidth="1"/>
    <col min="18" max="16384" width="9.140625" style="117"/>
  </cols>
  <sheetData>
    <row r="1" spans="1:15" ht="34.5" customHeight="1" x14ac:dyDescent="0.25">
      <c r="M1" s="163"/>
      <c r="N1" s="163"/>
      <c r="O1" s="163"/>
    </row>
    <row r="2" spans="1:15" ht="23.25" customHeight="1" x14ac:dyDescent="0.25">
      <c r="A2" s="164" t="s">
        <v>335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3"/>
      <c r="N2" s="163"/>
      <c r="O2" s="163"/>
    </row>
    <row r="3" spans="1:15" ht="15.75" customHeight="1" x14ac:dyDescent="0.25">
      <c r="A3" s="165" t="s">
        <v>336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3"/>
      <c r="N3" s="163"/>
      <c r="O3" s="163"/>
    </row>
    <row r="4" spans="1:15" ht="1.5" customHeight="1" x14ac:dyDescent="0.25">
      <c r="M4" s="163"/>
      <c r="N4" s="163"/>
      <c r="O4" s="163"/>
    </row>
    <row r="5" spans="1:15" ht="9" customHeight="1" x14ac:dyDescent="0.25">
      <c r="A5" s="165" t="s">
        <v>337</v>
      </c>
      <c r="B5" s="165"/>
      <c r="C5" s="165"/>
      <c r="M5" s="163"/>
      <c r="N5" s="163"/>
      <c r="O5" s="163"/>
    </row>
    <row r="6" spans="1:15" ht="7.5" customHeight="1" x14ac:dyDescent="0.25">
      <c r="A6" s="165"/>
      <c r="B6" s="165"/>
      <c r="C6" s="165"/>
    </row>
    <row r="7" spans="1:15" ht="0.75" customHeight="1" x14ac:dyDescent="0.25"/>
    <row r="8" spans="1:15" ht="5.25" customHeight="1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ht="14.25" customHeight="1" x14ac:dyDescent="0.25">
      <c r="K9" s="167" t="s">
        <v>338</v>
      </c>
      <c r="L9" s="167"/>
      <c r="M9" s="167"/>
      <c r="N9" s="167"/>
      <c r="O9" s="167"/>
    </row>
    <row r="10" spans="1:15" ht="19.5" customHeight="1" x14ac:dyDescent="0.25">
      <c r="A10" s="159" t="s">
        <v>339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5" ht="15" customHeight="1" x14ac:dyDescent="0.25">
      <c r="A11" s="160" t="s">
        <v>340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1:15" ht="2.25" customHeight="1" x14ac:dyDescent="0.25"/>
    <row r="13" spans="1:15" ht="14.25" customHeight="1" x14ac:dyDescent="0.25">
      <c r="A13" s="161"/>
      <c r="B13" s="161"/>
      <c r="C13" s="162" t="s">
        <v>341</v>
      </c>
      <c r="D13" s="162"/>
      <c r="E13" s="162"/>
      <c r="F13" s="162" t="s">
        <v>342</v>
      </c>
      <c r="G13" s="162"/>
      <c r="H13" s="162" t="s">
        <v>343</v>
      </c>
      <c r="I13" s="162"/>
      <c r="J13" s="162" t="s">
        <v>344</v>
      </c>
      <c r="K13" s="162"/>
      <c r="L13" s="162"/>
      <c r="M13" s="162"/>
      <c r="N13" s="162"/>
      <c r="O13" s="162"/>
    </row>
    <row r="14" spans="1:15" ht="14.25" customHeight="1" x14ac:dyDescent="0.25">
      <c r="A14" s="118" t="s">
        <v>345</v>
      </c>
      <c r="B14" s="119" t="s">
        <v>346</v>
      </c>
      <c r="C14" s="172" t="s">
        <v>347</v>
      </c>
      <c r="D14" s="172"/>
      <c r="E14" s="120" t="s">
        <v>348</v>
      </c>
      <c r="F14" s="120" t="s">
        <v>347</v>
      </c>
      <c r="G14" s="120" t="s">
        <v>348</v>
      </c>
      <c r="H14" s="120" t="s">
        <v>347</v>
      </c>
      <c r="I14" s="120" t="s">
        <v>348</v>
      </c>
      <c r="J14" s="172" t="s">
        <v>349</v>
      </c>
      <c r="K14" s="172"/>
      <c r="L14" s="172" t="s">
        <v>350</v>
      </c>
      <c r="M14" s="172"/>
      <c r="N14" s="172" t="s">
        <v>351</v>
      </c>
      <c r="O14" s="172"/>
    </row>
    <row r="15" spans="1:15" ht="14.25" hidden="1" customHeight="1" x14ac:dyDescent="0.25">
      <c r="A15" s="173" t="s">
        <v>352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</row>
    <row r="16" spans="1:15" ht="14.25" hidden="1" customHeight="1" x14ac:dyDescent="0.25">
      <c r="A16" s="121"/>
      <c r="B16" s="122">
        <v>18166</v>
      </c>
      <c r="C16" s="171">
        <v>15702.87</v>
      </c>
      <c r="D16" s="171"/>
      <c r="E16" s="122">
        <v>15702.87</v>
      </c>
      <c r="F16" s="122">
        <v>11711.44</v>
      </c>
      <c r="G16" s="122">
        <v>11711.44</v>
      </c>
      <c r="H16" s="122">
        <v>11711.44</v>
      </c>
      <c r="I16" s="122">
        <v>11711.44</v>
      </c>
      <c r="J16" s="171">
        <v>2463.13</v>
      </c>
      <c r="K16" s="171"/>
      <c r="L16" s="171">
        <v>3991.43</v>
      </c>
      <c r="M16" s="171"/>
      <c r="N16" s="122">
        <v>0</v>
      </c>
    </row>
    <row r="17" spans="1:16" ht="14.25" hidden="1" customHeight="1" x14ac:dyDescent="0.25">
      <c r="A17" s="168" t="s">
        <v>353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</row>
    <row r="18" spans="1:16" ht="14.25" hidden="1" customHeight="1" x14ac:dyDescent="0.25">
      <c r="A18" s="123"/>
      <c r="B18" s="124">
        <v>11369.09</v>
      </c>
      <c r="C18" s="169">
        <v>10082</v>
      </c>
      <c r="D18" s="169"/>
      <c r="E18" s="124">
        <v>10082</v>
      </c>
      <c r="F18" s="124">
        <v>8892.33</v>
      </c>
      <c r="G18" s="124">
        <v>8892.33</v>
      </c>
      <c r="H18" s="124">
        <v>8892.33</v>
      </c>
      <c r="I18" s="124">
        <v>8892.33</v>
      </c>
      <c r="J18" s="169">
        <v>1287.0899999999999</v>
      </c>
      <c r="K18" s="169"/>
      <c r="L18" s="169">
        <v>1189.67</v>
      </c>
      <c r="M18" s="169"/>
      <c r="N18" s="124">
        <v>0</v>
      </c>
    </row>
    <row r="19" spans="1:16" ht="21.75" customHeight="1" x14ac:dyDescent="0.25">
      <c r="A19" s="170" t="s">
        <v>354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6" ht="14.25" customHeight="1" x14ac:dyDescent="0.25">
      <c r="A20" s="121"/>
      <c r="B20" s="122">
        <v>11369.09</v>
      </c>
      <c r="C20" s="171">
        <v>10082</v>
      </c>
      <c r="D20" s="171"/>
      <c r="E20" s="122">
        <v>10082</v>
      </c>
      <c r="F20" s="122">
        <v>8892.33</v>
      </c>
      <c r="G20" s="122">
        <v>8892.33</v>
      </c>
      <c r="H20" s="122">
        <v>8892.33</v>
      </c>
      <c r="I20" s="122">
        <v>8892.33</v>
      </c>
      <c r="J20" s="171">
        <v>1287.0899999999999</v>
      </c>
      <c r="K20" s="171"/>
      <c r="L20" s="171">
        <v>1189.67</v>
      </c>
      <c r="M20" s="171"/>
      <c r="N20" s="122">
        <v>0</v>
      </c>
      <c r="P20" s="126" t="e">
        <f>#REF!</f>
        <v>#REF!</v>
      </c>
    </row>
    <row r="21" spans="1:16" ht="14.25" hidden="1" customHeight="1" x14ac:dyDescent="0.25">
      <c r="A21" s="168" t="s">
        <v>355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</row>
    <row r="22" spans="1:16" ht="14.25" hidden="1" customHeight="1" x14ac:dyDescent="0.25">
      <c r="A22" s="123"/>
      <c r="B22" s="124">
        <v>6796.91</v>
      </c>
      <c r="C22" s="169">
        <v>5620.87</v>
      </c>
      <c r="D22" s="169"/>
      <c r="E22" s="124">
        <v>5620.87</v>
      </c>
      <c r="F22" s="124">
        <v>2819.11</v>
      </c>
      <c r="G22" s="124">
        <v>2819.11</v>
      </c>
      <c r="H22" s="124">
        <v>2819.11</v>
      </c>
      <c r="I22" s="124">
        <v>2819.11</v>
      </c>
      <c r="J22" s="169">
        <v>1176.04</v>
      </c>
      <c r="K22" s="169"/>
      <c r="L22" s="169">
        <v>2801.76</v>
      </c>
      <c r="M22" s="169"/>
      <c r="N22" s="124">
        <v>0</v>
      </c>
    </row>
    <row r="23" spans="1:16" ht="13.5" customHeight="1" x14ac:dyDescent="0.25">
      <c r="A23" s="170" t="s">
        <v>356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6" ht="14.25" customHeight="1" x14ac:dyDescent="0.25">
      <c r="A24" s="121"/>
      <c r="B24" s="122">
        <v>6796.91</v>
      </c>
      <c r="C24" s="171">
        <v>5620.87</v>
      </c>
      <c r="D24" s="171"/>
      <c r="E24" s="122">
        <v>5620.87</v>
      </c>
      <c r="F24" s="122">
        <v>2819.11</v>
      </c>
      <c r="G24" s="122">
        <v>2819.11</v>
      </c>
      <c r="H24" s="122">
        <v>2819.11</v>
      </c>
      <c r="I24" s="122">
        <v>2819.11</v>
      </c>
      <c r="J24" s="171">
        <v>1176.04</v>
      </c>
      <c r="K24" s="171"/>
      <c r="L24" s="171">
        <v>2801.76</v>
      </c>
      <c r="M24" s="171"/>
      <c r="N24" s="122">
        <v>0</v>
      </c>
      <c r="P24" s="126" t="e">
        <f>#REF!</f>
        <v>#REF!</v>
      </c>
    </row>
    <row r="25" spans="1:16" ht="14.25" hidden="1" customHeight="1" x14ac:dyDescent="0.25">
      <c r="A25" s="168" t="s">
        <v>357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</row>
    <row r="26" spans="1:16" ht="14.25" hidden="1" customHeight="1" x14ac:dyDescent="0.25">
      <c r="A26" s="123"/>
      <c r="B26" s="124">
        <v>0</v>
      </c>
      <c r="C26" s="169">
        <v>0</v>
      </c>
      <c r="D26" s="169"/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69">
        <v>0</v>
      </c>
      <c r="K26" s="169"/>
      <c r="L26" s="169">
        <v>0</v>
      </c>
      <c r="M26" s="169"/>
      <c r="N26" s="124">
        <v>0</v>
      </c>
    </row>
    <row r="27" spans="1:16" ht="24.75" customHeight="1" x14ac:dyDescent="0.25">
      <c r="A27" s="170" t="s">
        <v>358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</row>
    <row r="28" spans="1:16" ht="14.25" customHeight="1" x14ac:dyDescent="0.25">
      <c r="A28" s="121"/>
      <c r="B28" s="122">
        <v>0</v>
      </c>
      <c r="C28" s="171">
        <v>0</v>
      </c>
      <c r="D28" s="171"/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71">
        <v>0</v>
      </c>
      <c r="K28" s="171"/>
      <c r="L28" s="171">
        <v>0</v>
      </c>
      <c r="M28" s="171"/>
      <c r="N28" s="122">
        <v>0</v>
      </c>
    </row>
    <row r="29" spans="1:16" ht="14.25" hidden="1" customHeight="1" x14ac:dyDescent="0.25">
      <c r="A29" s="168" t="s">
        <v>359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</row>
    <row r="30" spans="1:16" ht="14.25" hidden="1" customHeight="1" x14ac:dyDescent="0.25">
      <c r="A30" s="123"/>
      <c r="B30" s="124">
        <v>30722</v>
      </c>
      <c r="C30" s="169">
        <v>5744.53</v>
      </c>
      <c r="D30" s="169"/>
      <c r="E30" s="124">
        <v>5744.53</v>
      </c>
      <c r="F30" s="124">
        <v>3452.53</v>
      </c>
      <c r="G30" s="124">
        <v>3452.53</v>
      </c>
      <c r="H30" s="124">
        <v>3452.53</v>
      </c>
      <c r="I30" s="124">
        <v>3452.53</v>
      </c>
      <c r="J30" s="169">
        <v>24977.47</v>
      </c>
      <c r="K30" s="169"/>
      <c r="L30" s="169">
        <v>2292</v>
      </c>
      <c r="M30" s="169"/>
      <c r="N30" s="124">
        <v>0</v>
      </c>
    </row>
    <row r="31" spans="1:16" ht="14.25" hidden="1" customHeight="1" x14ac:dyDescent="0.25">
      <c r="A31" s="173" t="s">
        <v>360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</row>
    <row r="32" spans="1:16" ht="14.25" hidden="1" customHeight="1" x14ac:dyDescent="0.25">
      <c r="A32" s="121"/>
      <c r="B32" s="122">
        <v>30722</v>
      </c>
      <c r="C32" s="171">
        <v>5744.53</v>
      </c>
      <c r="D32" s="171"/>
      <c r="E32" s="122">
        <v>5744.53</v>
      </c>
      <c r="F32" s="122">
        <v>3452.53</v>
      </c>
      <c r="G32" s="122">
        <v>3452.53</v>
      </c>
      <c r="H32" s="122">
        <v>3452.53</v>
      </c>
      <c r="I32" s="122">
        <v>3452.53</v>
      </c>
      <c r="J32" s="171">
        <v>24977.47</v>
      </c>
      <c r="K32" s="171"/>
      <c r="L32" s="171">
        <v>2292</v>
      </c>
      <c r="M32" s="171"/>
      <c r="N32" s="122">
        <v>0</v>
      </c>
      <c r="P32" s="126" t="e">
        <f>#REF!</f>
        <v>#REF!</v>
      </c>
    </row>
    <row r="33" spans="1:17" ht="23.25" customHeight="1" x14ac:dyDescent="0.25">
      <c r="A33" s="174" t="s">
        <v>361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</row>
    <row r="34" spans="1:17" ht="14.25" customHeight="1" x14ac:dyDescent="0.25">
      <c r="A34" s="123"/>
      <c r="B34" s="124">
        <v>4722</v>
      </c>
      <c r="C34" s="169">
        <v>3452.53</v>
      </c>
      <c r="D34" s="169"/>
      <c r="E34" s="124">
        <v>3452.53</v>
      </c>
      <c r="F34" s="124">
        <v>3452.53</v>
      </c>
      <c r="G34" s="124">
        <v>3452.53</v>
      </c>
      <c r="H34" s="124">
        <v>3452.53</v>
      </c>
      <c r="I34" s="124">
        <v>3452.53</v>
      </c>
      <c r="J34" s="169">
        <v>1269.47</v>
      </c>
      <c r="K34" s="169"/>
      <c r="L34" s="169">
        <v>0</v>
      </c>
      <c r="M34" s="169"/>
      <c r="N34" s="124">
        <v>0</v>
      </c>
      <c r="P34" s="126" t="e">
        <f>#REF!</f>
        <v>#REF!</v>
      </c>
    </row>
    <row r="35" spans="1:17" ht="27.75" customHeight="1" x14ac:dyDescent="0.25">
      <c r="A35" s="170" t="s">
        <v>362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</row>
    <row r="36" spans="1:17" ht="14.25" customHeight="1" x14ac:dyDescent="0.25">
      <c r="A36" s="121"/>
      <c r="B36" s="122">
        <v>26000</v>
      </c>
      <c r="C36" s="171">
        <v>2292</v>
      </c>
      <c r="D36" s="171"/>
      <c r="E36" s="122">
        <v>2292</v>
      </c>
      <c r="F36" s="122">
        <v>0</v>
      </c>
      <c r="G36" s="122">
        <v>0</v>
      </c>
      <c r="H36" s="122">
        <v>0</v>
      </c>
      <c r="I36" s="122">
        <v>0</v>
      </c>
      <c r="J36" s="171">
        <v>23708</v>
      </c>
      <c r="K36" s="171"/>
      <c r="L36" s="171">
        <v>2292</v>
      </c>
      <c r="M36" s="171"/>
      <c r="N36" s="122">
        <v>0</v>
      </c>
    </row>
    <row r="37" spans="1:17" ht="14.25" hidden="1" customHeight="1" x14ac:dyDescent="0.25">
      <c r="A37" s="168" t="s">
        <v>363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7" ht="14.25" hidden="1" customHeight="1" x14ac:dyDescent="0.25">
      <c r="A38" s="123"/>
      <c r="B38" s="124">
        <v>1223174.43</v>
      </c>
      <c r="C38" s="169">
        <v>1057994.79</v>
      </c>
      <c r="D38" s="169"/>
      <c r="E38" s="124">
        <v>1057994.79</v>
      </c>
      <c r="F38" s="124">
        <v>407794.76</v>
      </c>
      <c r="G38" s="124">
        <v>407794.76</v>
      </c>
      <c r="H38" s="124">
        <v>378965.77</v>
      </c>
      <c r="I38" s="124">
        <v>378965.77</v>
      </c>
      <c r="J38" s="169">
        <v>165179.64000000001</v>
      </c>
      <c r="K38" s="169"/>
      <c r="L38" s="169">
        <v>650200.03</v>
      </c>
      <c r="M38" s="169"/>
      <c r="N38" s="124">
        <v>28828.99</v>
      </c>
    </row>
    <row r="39" spans="1:17" ht="14.25" hidden="1" customHeight="1" x14ac:dyDescent="0.25">
      <c r="A39" s="173" t="s">
        <v>364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</row>
    <row r="40" spans="1:17" ht="14.25" hidden="1" customHeight="1" x14ac:dyDescent="0.25">
      <c r="A40" s="121"/>
      <c r="B40" s="122">
        <v>88158.13</v>
      </c>
      <c r="C40" s="171">
        <v>73902.13</v>
      </c>
      <c r="D40" s="171"/>
      <c r="E40" s="122">
        <v>73902.13</v>
      </c>
      <c r="F40" s="122">
        <v>27106.82</v>
      </c>
      <c r="G40" s="122">
        <v>27106.82</v>
      </c>
      <c r="H40" s="122">
        <v>25848.04</v>
      </c>
      <c r="I40" s="122">
        <v>25848.04</v>
      </c>
      <c r="J40" s="171">
        <v>14256</v>
      </c>
      <c r="K40" s="171"/>
      <c r="L40" s="171">
        <v>46795.31</v>
      </c>
      <c r="M40" s="171"/>
      <c r="N40" s="122">
        <v>1258.78</v>
      </c>
    </row>
    <row r="41" spans="1:17" ht="22.5" customHeight="1" x14ac:dyDescent="0.25">
      <c r="A41" s="174" t="s">
        <v>365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</row>
    <row r="42" spans="1:17" ht="25.5" customHeight="1" x14ac:dyDescent="0.25">
      <c r="A42" s="123"/>
      <c r="B42" s="124">
        <v>88158.13</v>
      </c>
      <c r="C42" s="169">
        <v>73902.13</v>
      </c>
      <c r="D42" s="169"/>
      <c r="E42" s="124">
        <v>73902.13</v>
      </c>
      <c r="F42" s="124">
        <v>27106.82</v>
      </c>
      <c r="G42" s="124">
        <v>27106.82</v>
      </c>
      <c r="H42" s="124">
        <v>25848.04</v>
      </c>
      <c r="I42" s="124">
        <v>25848.04</v>
      </c>
      <c r="J42" s="169">
        <v>14256</v>
      </c>
      <c r="K42" s="169"/>
      <c r="L42" s="169">
        <v>46795.31</v>
      </c>
      <c r="M42" s="169"/>
      <c r="N42" s="124">
        <v>1258.78</v>
      </c>
      <c r="P42" s="126" t="e">
        <f>#REF!</f>
        <v>#REF!</v>
      </c>
      <c r="Q42" s="125"/>
    </row>
    <row r="43" spans="1:17" ht="14.25" hidden="1" customHeight="1" x14ac:dyDescent="0.25">
      <c r="A43" s="173" t="s">
        <v>366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</row>
    <row r="44" spans="1:17" ht="14.25" hidden="1" customHeight="1" x14ac:dyDescent="0.25">
      <c r="A44" s="121"/>
      <c r="B44" s="122">
        <v>1135016.3</v>
      </c>
      <c r="C44" s="171">
        <v>984092.66</v>
      </c>
      <c r="D44" s="171"/>
      <c r="E44" s="122">
        <v>984092.66</v>
      </c>
      <c r="F44" s="122">
        <v>380687.94</v>
      </c>
      <c r="G44" s="122">
        <v>380687.94</v>
      </c>
      <c r="H44" s="122">
        <v>353117.73</v>
      </c>
      <c r="I44" s="122">
        <v>353117.73</v>
      </c>
      <c r="J44" s="171">
        <v>150923.64000000001</v>
      </c>
      <c r="K44" s="171"/>
      <c r="L44" s="171">
        <v>603404.72</v>
      </c>
      <c r="M44" s="171"/>
      <c r="N44" s="122">
        <v>27570.21</v>
      </c>
    </row>
    <row r="45" spans="1:17" ht="14.25" hidden="1" customHeight="1" x14ac:dyDescent="0.25">
      <c r="A45" s="168" t="s">
        <v>367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</row>
    <row r="46" spans="1:17" ht="14.25" hidden="1" customHeight="1" x14ac:dyDescent="0.25">
      <c r="A46" s="123"/>
      <c r="B46" s="124">
        <v>413873.14</v>
      </c>
      <c r="C46" s="169">
        <v>373910.39</v>
      </c>
      <c r="D46" s="169"/>
      <c r="E46" s="124">
        <v>373910.39</v>
      </c>
      <c r="F46" s="124">
        <v>131218.29999999999</v>
      </c>
      <c r="G46" s="124">
        <v>131218.29999999999</v>
      </c>
      <c r="H46" s="124">
        <v>118800.44</v>
      </c>
      <c r="I46" s="124">
        <v>118800.44</v>
      </c>
      <c r="J46" s="169">
        <v>39962.75</v>
      </c>
      <c r="K46" s="169"/>
      <c r="L46" s="169">
        <v>242692.09</v>
      </c>
      <c r="M46" s="169"/>
      <c r="N46" s="124">
        <v>12417.86</v>
      </c>
    </row>
    <row r="47" spans="1:17" ht="28.5" customHeight="1" x14ac:dyDescent="0.25">
      <c r="A47" s="170" t="s">
        <v>368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</row>
    <row r="48" spans="1:17" ht="14.25" customHeight="1" x14ac:dyDescent="0.25">
      <c r="A48" s="121"/>
      <c r="B48" s="122">
        <v>149084</v>
      </c>
      <c r="C48" s="171">
        <v>141084</v>
      </c>
      <c r="D48" s="171"/>
      <c r="E48" s="122">
        <v>141084</v>
      </c>
      <c r="F48" s="122">
        <v>51628.25</v>
      </c>
      <c r="G48" s="122">
        <v>51628.25</v>
      </c>
      <c r="H48" s="122">
        <v>46904.34</v>
      </c>
      <c r="I48" s="122">
        <v>46904.34</v>
      </c>
      <c r="J48" s="171">
        <v>8000</v>
      </c>
      <c r="K48" s="171"/>
      <c r="L48" s="171">
        <v>89455.75</v>
      </c>
      <c r="M48" s="171"/>
      <c r="N48" s="122">
        <v>4723.91</v>
      </c>
      <c r="P48" s="126" t="e">
        <f>#REF!</f>
        <v>#REF!</v>
      </c>
    </row>
    <row r="49" spans="1:16" ht="14.25" customHeight="1" x14ac:dyDescent="0.25">
      <c r="A49" s="174" t="s">
        <v>369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</row>
    <row r="50" spans="1:16" ht="14.25" customHeight="1" x14ac:dyDescent="0.25">
      <c r="A50" s="123"/>
      <c r="B50" s="124">
        <v>264789.14</v>
      </c>
      <c r="C50" s="169">
        <v>232826.39</v>
      </c>
      <c r="D50" s="169"/>
      <c r="E50" s="124">
        <v>232826.39</v>
      </c>
      <c r="F50" s="124">
        <v>79590.05</v>
      </c>
      <c r="G50" s="124">
        <v>79590.05</v>
      </c>
      <c r="H50" s="124">
        <v>71896.100000000006</v>
      </c>
      <c r="I50" s="124">
        <v>71896.100000000006</v>
      </c>
      <c r="J50" s="169">
        <v>31962.75</v>
      </c>
      <c r="K50" s="169"/>
      <c r="L50" s="169">
        <v>153236.34</v>
      </c>
      <c r="M50" s="169"/>
      <c r="N50" s="124">
        <v>7693.95</v>
      </c>
      <c r="P50" s="126" t="e">
        <f>#REF!</f>
        <v>#REF!</v>
      </c>
    </row>
    <row r="51" spans="1:16" ht="14.25" customHeight="1" x14ac:dyDescent="0.25">
      <c r="A51" s="170" t="s">
        <v>370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</row>
    <row r="52" spans="1:16" ht="13.5" customHeight="1" x14ac:dyDescent="0.25">
      <c r="A52" s="121"/>
      <c r="B52" s="122">
        <v>23770</v>
      </c>
      <c r="C52" s="171">
        <v>23770</v>
      </c>
      <c r="D52" s="171"/>
      <c r="E52" s="122">
        <v>23770</v>
      </c>
      <c r="F52" s="122">
        <v>9904.15</v>
      </c>
      <c r="G52" s="122">
        <v>9904.15</v>
      </c>
      <c r="H52" s="122">
        <v>9904.15</v>
      </c>
      <c r="I52" s="122">
        <v>9904.15</v>
      </c>
      <c r="J52" s="171">
        <v>0</v>
      </c>
      <c r="K52" s="171"/>
      <c r="L52" s="171">
        <v>13865.85</v>
      </c>
      <c r="M52" s="171"/>
      <c r="N52" s="122">
        <v>0</v>
      </c>
      <c r="P52" s="126" t="e">
        <f>#REF!</f>
        <v>#REF!</v>
      </c>
    </row>
    <row r="53" spans="1:16" ht="14.25" customHeight="1" x14ac:dyDescent="0.25">
      <c r="A53" s="174" t="s">
        <v>371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</row>
    <row r="54" spans="1:16" ht="14.25" customHeight="1" x14ac:dyDescent="0.25">
      <c r="A54" s="123"/>
      <c r="B54" s="124">
        <v>44911.47</v>
      </c>
      <c r="C54" s="169">
        <v>35841.47</v>
      </c>
      <c r="D54" s="169"/>
      <c r="E54" s="124">
        <v>35841.47</v>
      </c>
      <c r="F54" s="124">
        <v>15287.76</v>
      </c>
      <c r="G54" s="124">
        <v>15287.76</v>
      </c>
      <c r="H54" s="124">
        <v>10833.55</v>
      </c>
      <c r="I54" s="124">
        <v>10833.55</v>
      </c>
      <c r="J54" s="169">
        <v>9070</v>
      </c>
      <c r="K54" s="169"/>
      <c r="L54" s="169">
        <v>20553.71</v>
      </c>
      <c r="M54" s="169"/>
      <c r="N54" s="124">
        <v>4454.21</v>
      </c>
      <c r="P54" s="126" t="e">
        <f>#REF!</f>
        <v>#REF!</v>
      </c>
    </row>
    <row r="55" spans="1:16" ht="14.25" customHeight="1" x14ac:dyDescent="0.25">
      <c r="A55" s="170" t="s">
        <v>372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</row>
    <row r="56" spans="1:16" ht="14.25" customHeight="1" x14ac:dyDescent="0.25">
      <c r="A56" s="121"/>
      <c r="B56" s="122">
        <v>13784</v>
      </c>
      <c r="C56" s="171">
        <v>11969</v>
      </c>
      <c r="D56" s="171"/>
      <c r="E56" s="122">
        <v>11969</v>
      </c>
      <c r="F56" s="122">
        <v>7129.74</v>
      </c>
      <c r="G56" s="122">
        <v>7129.74</v>
      </c>
      <c r="H56" s="122">
        <v>7129.74</v>
      </c>
      <c r="I56" s="122">
        <v>7129.74</v>
      </c>
      <c r="J56" s="171">
        <v>1815</v>
      </c>
      <c r="K56" s="171"/>
      <c r="L56" s="171">
        <v>4839.26</v>
      </c>
      <c r="M56" s="171"/>
      <c r="N56" s="122">
        <v>0</v>
      </c>
      <c r="P56" s="126" t="e">
        <f>#REF!</f>
        <v>#REF!</v>
      </c>
    </row>
    <row r="57" spans="1:16" ht="14.25" customHeight="1" x14ac:dyDescent="0.25">
      <c r="A57" s="174" t="s">
        <v>373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</row>
    <row r="58" spans="1:16" ht="14.25" customHeight="1" x14ac:dyDescent="0.25">
      <c r="A58" s="123"/>
      <c r="B58" s="124">
        <v>9800</v>
      </c>
      <c r="C58" s="169">
        <v>0</v>
      </c>
      <c r="D58" s="169"/>
      <c r="E58" s="124">
        <v>0</v>
      </c>
      <c r="F58" s="124">
        <v>0</v>
      </c>
      <c r="G58" s="124">
        <v>0</v>
      </c>
      <c r="H58" s="124">
        <v>0</v>
      </c>
      <c r="I58" s="124">
        <v>0</v>
      </c>
      <c r="J58" s="169">
        <v>9800</v>
      </c>
      <c r="K58" s="169"/>
      <c r="L58" s="169">
        <v>0</v>
      </c>
      <c r="M58" s="169"/>
      <c r="N58" s="124">
        <v>0</v>
      </c>
    </row>
    <row r="59" spans="1:16" ht="14.25" customHeight="1" x14ac:dyDescent="0.25">
      <c r="A59" s="170" t="s">
        <v>374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</row>
    <row r="60" spans="1:16" ht="14.25" customHeight="1" x14ac:dyDescent="0.25">
      <c r="A60" s="121"/>
      <c r="B60" s="122">
        <v>56310</v>
      </c>
      <c r="C60" s="171">
        <v>56310</v>
      </c>
      <c r="D60" s="171"/>
      <c r="E60" s="122">
        <v>56310</v>
      </c>
      <c r="F60" s="122">
        <v>23462.5</v>
      </c>
      <c r="G60" s="122">
        <v>23462.5</v>
      </c>
      <c r="H60" s="122">
        <v>23462.5</v>
      </c>
      <c r="I60" s="122">
        <v>23462.5</v>
      </c>
      <c r="J60" s="171">
        <v>0</v>
      </c>
      <c r="K60" s="171"/>
      <c r="L60" s="171">
        <v>32847.5</v>
      </c>
      <c r="M60" s="171"/>
      <c r="N60" s="122">
        <v>0</v>
      </c>
      <c r="P60" s="126" t="e">
        <f>#REF!</f>
        <v>#REF!</v>
      </c>
    </row>
    <row r="61" spans="1:16" ht="14.25" customHeight="1" x14ac:dyDescent="0.25">
      <c r="A61" s="174" t="s">
        <v>375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</row>
    <row r="62" spans="1:16" ht="13.5" customHeight="1" x14ac:dyDescent="0.25">
      <c r="A62" s="123"/>
      <c r="B62" s="124">
        <v>10408</v>
      </c>
      <c r="C62" s="169">
        <v>10408</v>
      </c>
      <c r="D62" s="169"/>
      <c r="E62" s="124">
        <v>10408</v>
      </c>
      <c r="F62" s="124">
        <v>4336.6499999999996</v>
      </c>
      <c r="G62" s="124">
        <v>4336.6499999999996</v>
      </c>
      <c r="H62" s="124">
        <v>4336.6499999999996</v>
      </c>
      <c r="I62" s="124">
        <v>4336.6499999999996</v>
      </c>
      <c r="J62" s="169">
        <v>0</v>
      </c>
      <c r="K62" s="169"/>
      <c r="L62" s="169">
        <v>6071.35</v>
      </c>
      <c r="M62" s="169"/>
      <c r="N62" s="124">
        <v>0</v>
      </c>
      <c r="P62" s="126" t="e">
        <f>#REF!</f>
        <v>#REF!</v>
      </c>
    </row>
    <row r="63" spans="1:16" ht="14.25" customHeight="1" x14ac:dyDescent="0.25">
      <c r="A63" s="170" t="s">
        <v>376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</row>
    <row r="64" spans="1:16" ht="14.25" customHeight="1" x14ac:dyDescent="0.25">
      <c r="A64" s="121"/>
      <c r="B64" s="122">
        <v>562159.68999999994</v>
      </c>
      <c r="C64" s="171">
        <v>471883.8</v>
      </c>
      <c r="D64" s="171"/>
      <c r="E64" s="122">
        <v>471883.8</v>
      </c>
      <c r="F64" s="122">
        <v>189348.84</v>
      </c>
      <c r="G64" s="122">
        <v>189348.84</v>
      </c>
      <c r="H64" s="122">
        <v>178650.7</v>
      </c>
      <c r="I64" s="122">
        <v>178650.7</v>
      </c>
      <c r="J64" s="171">
        <v>90275.89</v>
      </c>
      <c r="K64" s="171"/>
      <c r="L64" s="171">
        <v>282534.96000000002</v>
      </c>
      <c r="M64" s="171"/>
      <c r="N64" s="122">
        <v>10698.14</v>
      </c>
      <c r="P64" s="126" t="e">
        <f>#REF!</f>
        <v>#REF!</v>
      </c>
    </row>
    <row r="65" spans="1:15" ht="14.25" customHeight="1" x14ac:dyDescent="0.25">
      <c r="A65" s="168" t="s">
        <v>3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</row>
    <row r="66" spans="1:15" ht="14.25" customHeight="1" x14ac:dyDescent="0.25">
      <c r="A66" s="123"/>
      <c r="B66" s="124">
        <v>1272062.43</v>
      </c>
      <c r="C66" s="169">
        <v>1079442.19</v>
      </c>
      <c r="D66" s="169"/>
      <c r="E66" s="124">
        <v>1079442.19</v>
      </c>
      <c r="F66" s="124">
        <v>422958.73</v>
      </c>
      <c r="G66" s="124">
        <v>422958.73</v>
      </c>
      <c r="H66" s="124">
        <v>394129.74</v>
      </c>
      <c r="I66" s="124">
        <v>394129.74</v>
      </c>
      <c r="J66" s="169">
        <v>192620.24</v>
      </c>
      <c r="K66" s="169"/>
      <c r="L66" s="169">
        <v>656483.46</v>
      </c>
      <c r="M66" s="169"/>
      <c r="N66" s="124">
        <v>28828.99</v>
      </c>
    </row>
    <row r="67" spans="1:15" ht="14.25" customHeight="1" x14ac:dyDescent="0.25"/>
    <row r="68" spans="1:15" ht="12.75" customHeight="1" x14ac:dyDescent="0.25">
      <c r="M68" s="175" t="s">
        <v>377</v>
      </c>
      <c r="N68" s="175"/>
      <c r="O68" s="175"/>
    </row>
    <row r="69" spans="1:15" ht="20.25" customHeight="1" x14ac:dyDescent="0.25"/>
    <row r="70" spans="1:15" ht="13.5" customHeight="1" x14ac:dyDescent="0.25">
      <c r="M70" s="175" t="s">
        <v>377</v>
      </c>
      <c r="N70" s="175"/>
      <c r="O70" s="175"/>
    </row>
  </sheetData>
  <mergeCells count="123">
    <mergeCell ref="A65:N65"/>
    <mergeCell ref="C66:D66"/>
    <mergeCell ref="J66:K66"/>
    <mergeCell ref="L66:M66"/>
    <mergeCell ref="M68:O68"/>
    <mergeCell ref="M70:O70"/>
    <mergeCell ref="A61:N61"/>
    <mergeCell ref="C62:D62"/>
    <mergeCell ref="J62:K62"/>
    <mergeCell ref="L62:M62"/>
    <mergeCell ref="A63:N63"/>
    <mergeCell ref="C64:D64"/>
    <mergeCell ref="J64:K64"/>
    <mergeCell ref="L64:M64"/>
    <mergeCell ref="A57:N57"/>
    <mergeCell ref="C58:D58"/>
    <mergeCell ref="J58:K58"/>
    <mergeCell ref="L58:M58"/>
    <mergeCell ref="A59:N59"/>
    <mergeCell ref="C60:D60"/>
    <mergeCell ref="J60:K60"/>
    <mergeCell ref="L60:M60"/>
    <mergeCell ref="A53:N53"/>
    <mergeCell ref="C54:D54"/>
    <mergeCell ref="J54:K54"/>
    <mergeCell ref="L54:M54"/>
    <mergeCell ref="A55:N55"/>
    <mergeCell ref="C56:D56"/>
    <mergeCell ref="J56:K56"/>
    <mergeCell ref="L56:M56"/>
    <mergeCell ref="A49:N49"/>
    <mergeCell ref="C50:D50"/>
    <mergeCell ref="J50:K50"/>
    <mergeCell ref="L50:M50"/>
    <mergeCell ref="A51:N51"/>
    <mergeCell ref="C52:D52"/>
    <mergeCell ref="J52:K52"/>
    <mergeCell ref="L52:M52"/>
    <mergeCell ref="A45:N45"/>
    <mergeCell ref="C46:D46"/>
    <mergeCell ref="J46:K46"/>
    <mergeCell ref="L46:M46"/>
    <mergeCell ref="A47:N47"/>
    <mergeCell ref="C48:D48"/>
    <mergeCell ref="J48:K48"/>
    <mergeCell ref="L48:M48"/>
    <mergeCell ref="A41:N41"/>
    <mergeCell ref="C42:D42"/>
    <mergeCell ref="J42:K42"/>
    <mergeCell ref="L42:M42"/>
    <mergeCell ref="A43:N43"/>
    <mergeCell ref="C44:D44"/>
    <mergeCell ref="J44:K44"/>
    <mergeCell ref="L44:M44"/>
    <mergeCell ref="A37:N37"/>
    <mergeCell ref="C38:D38"/>
    <mergeCell ref="J38:K38"/>
    <mergeCell ref="L38:M38"/>
    <mergeCell ref="A39:N39"/>
    <mergeCell ref="C40:D40"/>
    <mergeCell ref="J40:K40"/>
    <mergeCell ref="L40:M40"/>
    <mergeCell ref="A33:N33"/>
    <mergeCell ref="C34:D34"/>
    <mergeCell ref="J34:K34"/>
    <mergeCell ref="L34:M34"/>
    <mergeCell ref="A35:N35"/>
    <mergeCell ref="C36:D36"/>
    <mergeCell ref="J36:K36"/>
    <mergeCell ref="L36:M36"/>
    <mergeCell ref="A29:N29"/>
    <mergeCell ref="C30:D30"/>
    <mergeCell ref="J30:K30"/>
    <mergeCell ref="L30:M30"/>
    <mergeCell ref="A31:N31"/>
    <mergeCell ref="C32:D32"/>
    <mergeCell ref="J32:K32"/>
    <mergeCell ref="L32:M32"/>
    <mergeCell ref="A25:N25"/>
    <mergeCell ref="C26:D26"/>
    <mergeCell ref="J26:K26"/>
    <mergeCell ref="L26:M26"/>
    <mergeCell ref="A27:N27"/>
    <mergeCell ref="C28:D28"/>
    <mergeCell ref="J28:K28"/>
    <mergeCell ref="L28:M28"/>
    <mergeCell ref="A21:N21"/>
    <mergeCell ref="C22:D22"/>
    <mergeCell ref="J22:K22"/>
    <mergeCell ref="L22:M22"/>
    <mergeCell ref="A23:N23"/>
    <mergeCell ref="C24:D24"/>
    <mergeCell ref="J24:K24"/>
    <mergeCell ref="L24:M24"/>
    <mergeCell ref="A17:N17"/>
    <mergeCell ref="C18:D18"/>
    <mergeCell ref="J18:K18"/>
    <mergeCell ref="L18:M18"/>
    <mergeCell ref="A19:N19"/>
    <mergeCell ref="C20:D20"/>
    <mergeCell ref="J20:K20"/>
    <mergeCell ref="L20:M20"/>
    <mergeCell ref="C14:D14"/>
    <mergeCell ref="J14:K14"/>
    <mergeCell ref="L14:M14"/>
    <mergeCell ref="N14:O14"/>
    <mergeCell ref="A15:N15"/>
    <mergeCell ref="C16:D16"/>
    <mergeCell ref="J16:K16"/>
    <mergeCell ref="L16:M16"/>
    <mergeCell ref="A10:O10"/>
    <mergeCell ref="A11:O11"/>
    <mergeCell ref="A13:B13"/>
    <mergeCell ref="C13:E13"/>
    <mergeCell ref="F13:G13"/>
    <mergeCell ref="H13:I13"/>
    <mergeCell ref="J13:O13"/>
    <mergeCell ref="M1:O5"/>
    <mergeCell ref="A2:L2"/>
    <mergeCell ref="A3:L3"/>
    <mergeCell ref="A5:C6"/>
    <mergeCell ref="A8:O8"/>
    <mergeCell ref="K9:O9"/>
  </mergeCells>
  <pageMargins left="0.19670000000000001" right="0.19670000000000001" top="0.2" bottom="0.2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25"/>
    <row r="4" spans="2:12" ht="43.5" customHeight="1" x14ac:dyDescent="0.3">
      <c r="B4" s="188" t="s">
        <v>72</v>
      </c>
      <c r="C4" s="188"/>
      <c r="D4" s="188"/>
      <c r="E4" s="188"/>
      <c r="F4" s="188"/>
    </row>
    <row r="5" spans="2:12" ht="3" customHeight="1" x14ac:dyDescent="0.25"/>
    <row r="6" spans="2:12" ht="27.75" customHeight="1" x14ac:dyDescent="0.25">
      <c r="B6" s="176" t="s">
        <v>73</v>
      </c>
      <c r="C6" s="177"/>
      <c r="D6" s="177"/>
      <c r="E6" s="177"/>
      <c r="F6" s="178"/>
      <c r="L6" t="s">
        <v>43</v>
      </c>
    </row>
    <row r="7" spans="2:12" s="2" customFormat="1" ht="30" customHeight="1" x14ac:dyDescent="0.25">
      <c r="B7" s="189" t="s">
        <v>71</v>
      </c>
      <c r="C7" s="190"/>
      <c r="D7" s="14"/>
      <c r="E7" s="14"/>
      <c r="F7" s="14"/>
      <c r="G7" s="4"/>
      <c r="H7" s="4"/>
      <c r="I7" s="4"/>
      <c r="J7" s="4"/>
      <c r="K7" s="4"/>
      <c r="L7" s="2" t="s">
        <v>51</v>
      </c>
    </row>
    <row r="8" spans="2:12" x14ac:dyDescent="0.25">
      <c r="L8" t="s">
        <v>50</v>
      </c>
    </row>
    <row r="9" spans="2:12" s="1" customFormat="1" ht="24" customHeight="1" x14ac:dyDescent="0.25">
      <c r="B9" s="10" t="s">
        <v>22</v>
      </c>
      <c r="C9" s="11"/>
      <c r="D9" s="11"/>
      <c r="E9" s="11"/>
      <c r="F9" s="12"/>
    </row>
    <row r="10" spans="2:12" s="1" customFormat="1" ht="20.25" customHeight="1" x14ac:dyDescent="0.25">
      <c r="B10" s="8" t="s">
        <v>19</v>
      </c>
      <c r="C10" s="198"/>
      <c r="D10" s="199"/>
      <c r="E10" s="199"/>
      <c r="F10" s="200"/>
    </row>
    <row r="11" spans="2:12" s="1" customFormat="1" ht="33" customHeight="1" x14ac:dyDescent="0.25">
      <c r="B11" s="6" t="s">
        <v>20</v>
      </c>
      <c r="C11" s="198"/>
      <c r="D11" s="199"/>
      <c r="E11" s="199"/>
      <c r="F11" s="200"/>
    </row>
    <row r="12" spans="2:12" s="1" customFormat="1" ht="20.25" customHeight="1" x14ac:dyDescent="0.25">
      <c r="B12" s="8" t="s">
        <v>61</v>
      </c>
      <c r="C12" s="198"/>
      <c r="D12" s="199"/>
      <c r="E12" s="199"/>
      <c r="F12" s="200"/>
    </row>
    <row r="13" spans="2:12" s="1" customFormat="1" ht="30" customHeight="1" x14ac:dyDescent="0.25">
      <c r="B13" s="8" t="s">
        <v>62</v>
      </c>
      <c r="C13" s="198"/>
      <c r="D13" s="199"/>
      <c r="E13" s="199"/>
      <c r="F13" s="200"/>
    </row>
    <row r="14" spans="2:12" s="1" customFormat="1" ht="27" customHeight="1" x14ac:dyDescent="0.25">
      <c r="B14" s="8" t="s">
        <v>21</v>
      </c>
      <c r="C14" s="198"/>
      <c r="D14" s="199"/>
      <c r="E14" s="199"/>
      <c r="F14" s="200"/>
    </row>
    <row r="15" spans="2:12" s="1" customFormat="1" ht="26.25" customHeight="1" x14ac:dyDescent="0.25">
      <c r="B15" s="8" t="s">
        <v>63</v>
      </c>
      <c r="C15" s="198"/>
      <c r="D15" s="199"/>
      <c r="E15" s="199"/>
      <c r="F15" s="200"/>
    </row>
    <row r="16" spans="2:12" s="1" customFormat="1" x14ac:dyDescent="0.25">
      <c r="B16" s="9"/>
      <c r="C16" s="9"/>
      <c r="D16" s="9"/>
      <c r="E16" s="9"/>
      <c r="F16" s="9"/>
    </row>
    <row r="17" spans="2:10" s="1" customFormat="1" ht="24" customHeight="1" x14ac:dyDescent="0.25">
      <c r="B17" s="10" t="s">
        <v>23</v>
      </c>
      <c r="C17" s="11"/>
      <c r="D17" s="11"/>
      <c r="E17" s="11"/>
      <c r="F17" s="12"/>
    </row>
    <row r="18" spans="2:10" s="1" customFormat="1" ht="14.25" customHeight="1" x14ac:dyDescent="0.25">
      <c r="B18" s="18" t="s">
        <v>53</v>
      </c>
      <c r="C18" s="13"/>
      <c r="D18" s="13"/>
      <c r="E18" s="13"/>
      <c r="F18" s="13"/>
    </row>
    <row r="19" spans="2:10" s="1" customFormat="1" ht="33" customHeight="1" x14ac:dyDescent="0.25">
      <c r="B19" s="7" t="s">
        <v>54</v>
      </c>
      <c r="C19" s="179"/>
      <c r="D19" s="180"/>
      <c r="E19" s="180"/>
      <c r="F19" s="181"/>
    </row>
    <row r="20" spans="2:10" s="1" customFormat="1" ht="15.75" customHeight="1" x14ac:dyDescent="0.25">
      <c r="B20" s="20" t="s">
        <v>52</v>
      </c>
      <c r="C20" s="194"/>
      <c r="D20" s="195"/>
      <c r="E20" s="195"/>
      <c r="F20" s="196"/>
      <c r="G20" s="35"/>
      <c r="H20" s="35" t="s">
        <v>76</v>
      </c>
      <c r="I20" s="35"/>
      <c r="J20" s="35"/>
    </row>
    <row r="21" spans="2:10" s="1" customFormat="1" ht="33" customHeight="1" x14ac:dyDescent="0.25">
      <c r="B21" s="7" t="s">
        <v>55</v>
      </c>
      <c r="C21" s="179"/>
      <c r="D21" s="180"/>
      <c r="E21" s="180"/>
      <c r="F21" s="181"/>
    </row>
    <row r="22" spans="2:10" s="1" customFormat="1" ht="15.75" customHeight="1" x14ac:dyDescent="0.25">
      <c r="B22" s="20" t="s">
        <v>52</v>
      </c>
      <c r="C22" s="194"/>
      <c r="D22" s="195"/>
      <c r="E22" s="195"/>
      <c r="F22" s="196"/>
    </row>
    <row r="23" spans="2:10" s="1" customFormat="1" ht="33" customHeight="1" x14ac:dyDescent="0.25">
      <c r="B23" s="7" t="s">
        <v>56</v>
      </c>
      <c r="C23" s="179"/>
      <c r="D23" s="180"/>
      <c r="E23" s="180"/>
      <c r="F23" s="181"/>
    </row>
    <row r="24" spans="2:10" s="1" customFormat="1" ht="15.75" customHeight="1" x14ac:dyDescent="0.25">
      <c r="B24" s="20" t="s">
        <v>52</v>
      </c>
      <c r="C24" s="194"/>
      <c r="D24" s="195"/>
      <c r="E24" s="195"/>
      <c r="F24" s="196"/>
    </row>
    <row r="25" spans="2:10" s="1" customFormat="1" ht="33" customHeight="1" x14ac:dyDescent="0.25">
      <c r="B25" s="38" t="s">
        <v>57</v>
      </c>
      <c r="C25" s="179"/>
      <c r="D25" s="180"/>
      <c r="E25" s="180"/>
      <c r="F25" s="181"/>
    </row>
    <row r="26" spans="2:10" s="1" customFormat="1" ht="25.5" customHeight="1" x14ac:dyDescent="0.25">
      <c r="B26" s="8" t="s">
        <v>58</v>
      </c>
      <c r="C26" s="8" t="s">
        <v>0</v>
      </c>
      <c r="D26" s="21"/>
      <c r="E26" s="8" t="s">
        <v>1</v>
      </c>
      <c r="F26" s="21"/>
    </row>
    <row r="27" spans="2:10" s="1" customFormat="1" x14ac:dyDescent="0.25">
      <c r="B27" s="197"/>
      <c r="C27" s="197"/>
      <c r="D27" s="197"/>
      <c r="E27" s="197"/>
      <c r="F27" s="197"/>
    </row>
    <row r="28" spans="2:10" s="1" customFormat="1" ht="24" customHeight="1" x14ac:dyDescent="0.25">
      <c r="B28" s="10" t="s">
        <v>60</v>
      </c>
      <c r="C28" s="11"/>
      <c r="D28" s="11"/>
      <c r="E28" s="11"/>
      <c r="F28" s="12"/>
    </row>
    <row r="29" spans="2:10" s="1" customFormat="1" ht="20.100000000000001" customHeight="1" x14ac:dyDescent="0.25">
      <c r="B29" s="8" t="s">
        <v>24</v>
      </c>
      <c r="C29" s="184"/>
      <c r="D29" s="184"/>
      <c r="E29" s="184"/>
      <c r="F29" s="184"/>
    </row>
    <row r="30" spans="2:10" s="1" customFormat="1" ht="20.100000000000001" customHeight="1" x14ac:dyDescent="0.25">
      <c r="B30" s="7" t="s">
        <v>2</v>
      </c>
      <c r="C30" s="22"/>
      <c r="D30" s="8" t="s">
        <v>3</v>
      </c>
      <c r="E30" s="22"/>
      <c r="F30" s="22" t="s">
        <v>49</v>
      </c>
    </row>
    <row r="31" spans="2:10" s="1" customFormat="1" x14ac:dyDescent="0.25">
      <c r="B31" s="183"/>
      <c r="C31" s="183"/>
      <c r="D31" s="183"/>
      <c r="E31" s="183"/>
      <c r="F31" s="183"/>
    </row>
    <row r="32" spans="2:10" s="1" customFormat="1" ht="24" customHeight="1" x14ac:dyDescent="0.25">
      <c r="B32" s="191" t="s">
        <v>66</v>
      </c>
      <c r="C32" s="192"/>
      <c r="D32" s="192"/>
      <c r="E32" s="192"/>
      <c r="F32" s="193"/>
    </row>
    <row r="33" spans="2:6" s="1" customFormat="1" ht="63.75" customHeight="1" x14ac:dyDescent="0.25">
      <c r="B33" s="185"/>
      <c r="C33" s="186"/>
      <c r="D33" s="186"/>
      <c r="E33" s="186"/>
      <c r="F33" s="187"/>
    </row>
    <row r="34" spans="2:6" s="1" customFormat="1" ht="20.100000000000001" customHeight="1" x14ac:dyDescent="0.25">
      <c r="B34" s="182"/>
      <c r="C34" s="182"/>
      <c r="D34" s="182"/>
      <c r="E34" s="182"/>
      <c r="F34" s="182"/>
    </row>
    <row r="35" spans="2:6" s="5" customFormat="1" x14ac:dyDescent="0.25"/>
  </sheetData>
  <sheetProtection formatCells="0" selectLockedCells="1"/>
  <dataConsolidate link="1"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2">
    <dataValidation type="list" allowBlank="1" showInputMessage="1" showErrorMessage="1" sqref="C20:F20 C22:F22 C24:F24">
      <formula1>$L$4:$L$8</formula1>
    </dataValidation>
    <dataValidation type="list" allowBlank="1" showInputMessage="1" showErrorMessage="1" sqref="C21:F21 C23:F23">
      <formula1>$B$11:$B$26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Projetos'!$B$11:$B$24</xm:f>
          </x14:formula1>
          <xm:sqref>C19:F19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2"/>
  <sheetViews>
    <sheetView tabSelected="1" view="pageBreakPreview" zoomScale="60" zoomScaleNormal="80" workbookViewId="0">
      <selection activeCell="H57" sqref="H57"/>
    </sheetView>
  </sheetViews>
  <sheetFormatPr defaultColWidth="9.140625" defaultRowHeight="15" x14ac:dyDescent="0.25"/>
  <cols>
    <col min="1" max="11" width="13.85546875" style="23" customWidth="1"/>
    <col min="12" max="12" width="8.85546875" style="23" customWidth="1"/>
    <col min="13" max="16384" width="9.140625" style="23"/>
  </cols>
  <sheetData>
    <row r="2" spans="1:1" ht="15.75" x14ac:dyDescent="0.25">
      <c r="A2" s="39"/>
    </row>
  </sheetData>
  <pageMargins left="0.511811024" right="0.511811024" top="0.78740157499999996" bottom="0.78740157499999996" header="0.31496062000000002" footer="0.31496062000000002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9"/>
  </sheetPr>
  <dimension ref="A5:AN42"/>
  <sheetViews>
    <sheetView showGridLines="0" view="pageBreakPreview" topLeftCell="A7" zoomScale="25" zoomScaleNormal="40" zoomScaleSheetLayoutView="25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127.8554687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19" width="11.85546875" style="2" bestFit="1" customWidth="1"/>
    <col min="20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9" ht="39" customHeight="1" x14ac:dyDescent="0.4"/>
    <row r="6" spans="1:19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9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9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157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" t="e">
        <f>#REF!</f>
        <v>#REF!</v>
      </c>
    </row>
    <row r="9" spans="1:19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175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9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9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126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9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127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9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38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9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208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9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9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47" t="s">
        <v>90</v>
      </c>
      <c r="E18" s="47" t="s">
        <v>91</v>
      </c>
      <c r="F18" s="208"/>
      <c r="G18" s="208"/>
      <c r="H18" s="208"/>
      <c r="I18" s="89" t="s">
        <v>110</v>
      </c>
      <c r="J18" s="89" t="s">
        <v>111</v>
      </c>
      <c r="K18" s="89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105" x14ac:dyDescent="0.25">
      <c r="A19" s="48">
        <v>1</v>
      </c>
      <c r="B19" s="48" t="s">
        <v>125</v>
      </c>
      <c r="C19" s="42" t="s">
        <v>172</v>
      </c>
      <c r="D19" s="42" t="s">
        <v>173</v>
      </c>
      <c r="E19" s="42" t="s">
        <v>174</v>
      </c>
      <c r="F19" s="43">
        <v>43466</v>
      </c>
      <c r="G19" s="43">
        <v>43830</v>
      </c>
      <c r="H19" s="49">
        <v>242119.42</v>
      </c>
      <c r="I19" s="49">
        <f>54510.05+5339.69+1779.9+902.36+13579.85+2211.03+609.44</f>
        <v>78932.320000000007</v>
      </c>
      <c r="J19" s="49">
        <v>157503.5</v>
      </c>
      <c r="K19" s="132">
        <f>I19+J19</f>
        <v>236435.82</v>
      </c>
      <c r="L19" s="50">
        <f>K19-H19</f>
        <v>-5683.6000000000058</v>
      </c>
      <c r="M19" s="44">
        <f>IFERROR(L19/H19*100,0)</f>
        <v>-2.347436649236978</v>
      </c>
      <c r="N19" s="44">
        <f>IFERROR(K19/$K$29*100,0)</f>
        <v>35.367922348835357</v>
      </c>
      <c r="O19" s="44" t="s">
        <v>93</v>
      </c>
      <c r="P19" s="73"/>
      <c r="Q19" s="77">
        <f>IFERROR(P19/K19*100,)</f>
        <v>0</v>
      </c>
      <c r="R19" s="42" t="s">
        <v>177</v>
      </c>
      <c r="AN19" s="2" t="s">
        <v>119</v>
      </c>
    </row>
    <row r="20" spans="1:40" ht="105" x14ac:dyDescent="0.25">
      <c r="A20" s="48">
        <v>2</v>
      </c>
      <c r="B20" s="48" t="s">
        <v>125</v>
      </c>
      <c r="C20" s="42" t="s">
        <v>178</v>
      </c>
      <c r="D20" s="42" t="s">
        <v>179</v>
      </c>
      <c r="E20" s="104" t="s">
        <v>180</v>
      </c>
      <c r="F20" s="43">
        <v>43466</v>
      </c>
      <c r="G20" s="43">
        <v>43830</v>
      </c>
      <c r="H20" s="49">
        <v>35400</v>
      </c>
      <c r="I20" s="49">
        <v>10003.82</v>
      </c>
      <c r="J20" s="49">
        <v>19196.18</v>
      </c>
      <c r="K20" s="131">
        <f t="shared" ref="K20:K28" si="0">I20+J20</f>
        <v>29200</v>
      </c>
      <c r="L20" s="50">
        <f t="shared" ref="L20:L28" si="1">K20-H20</f>
        <v>-6200</v>
      </c>
      <c r="M20" s="44">
        <f t="shared" ref="M20:M29" si="2">IFERROR(L20/H20*100,0)</f>
        <v>-17.514124293785311</v>
      </c>
      <c r="N20" s="44">
        <f t="shared" ref="N20:N28" si="3">IFERROR(K20/$K$29*100,0)</f>
        <v>4.3679647719452683</v>
      </c>
      <c r="O20" s="44" t="s">
        <v>93</v>
      </c>
      <c r="P20" s="73"/>
      <c r="Q20" s="77">
        <f t="shared" ref="Q20:Q28" si="4">IFERROR(P20/K20*100,)</f>
        <v>0</v>
      </c>
      <c r="R20" s="42" t="s">
        <v>177</v>
      </c>
    </row>
    <row r="21" spans="1:40" ht="393.75" x14ac:dyDescent="0.25">
      <c r="A21" s="48">
        <v>3</v>
      </c>
      <c r="B21" s="48" t="s">
        <v>125</v>
      </c>
      <c r="C21" s="42" t="s">
        <v>182</v>
      </c>
      <c r="D21" s="42" t="s">
        <v>184</v>
      </c>
      <c r="E21" s="42" t="s">
        <v>183</v>
      </c>
      <c r="F21" s="43">
        <v>43466</v>
      </c>
      <c r="G21" s="43">
        <v>43830</v>
      </c>
      <c r="H21" s="49">
        <v>151610.28</v>
      </c>
      <c r="I21" s="49">
        <f>49429.82-198.24</f>
        <v>49231.58</v>
      </c>
      <c r="J21" s="49">
        <f>122459.46-0.3+5046</f>
        <v>127505.16</v>
      </c>
      <c r="K21" s="131">
        <f t="shared" si="0"/>
        <v>176736.74</v>
      </c>
      <c r="L21" s="50">
        <f t="shared" si="1"/>
        <v>25126.459999999992</v>
      </c>
      <c r="M21" s="44">
        <f t="shared" si="2"/>
        <v>16.573058238531051</v>
      </c>
      <c r="N21" s="44">
        <f t="shared" si="3"/>
        <v>26.437666240700349</v>
      </c>
      <c r="O21" s="44" t="s">
        <v>93</v>
      </c>
      <c r="P21" s="73"/>
      <c r="Q21" s="77">
        <f t="shared" si="4"/>
        <v>0</v>
      </c>
      <c r="R21" s="42" t="s">
        <v>177</v>
      </c>
    </row>
    <row r="22" spans="1:40" ht="157.5" x14ac:dyDescent="0.25">
      <c r="A22" s="48">
        <v>4</v>
      </c>
      <c r="B22" s="48" t="s">
        <v>125</v>
      </c>
      <c r="C22" s="42" t="s">
        <v>185</v>
      </c>
      <c r="D22" s="42" t="s">
        <v>186</v>
      </c>
      <c r="E22" s="42" t="s">
        <v>187</v>
      </c>
      <c r="F22" s="43">
        <v>43466</v>
      </c>
      <c r="G22" s="43">
        <v>43830</v>
      </c>
      <c r="H22" s="49">
        <v>22770</v>
      </c>
      <c r="I22" s="49">
        <v>10124.18</v>
      </c>
      <c r="J22" s="49">
        <v>19746.82</v>
      </c>
      <c r="K22" s="131">
        <f t="shared" si="0"/>
        <v>29871</v>
      </c>
      <c r="L22" s="50">
        <f t="shared" si="1"/>
        <v>7101</v>
      </c>
      <c r="M22" s="44">
        <f t="shared" si="2"/>
        <v>31.185770750988141</v>
      </c>
      <c r="N22" s="44">
        <f t="shared" si="3"/>
        <v>4.4683382089992163</v>
      </c>
      <c r="O22" s="44" t="s">
        <v>93</v>
      </c>
      <c r="P22" s="73"/>
      <c r="Q22" s="77">
        <f t="shared" si="4"/>
        <v>0</v>
      </c>
      <c r="R22" s="42" t="s">
        <v>177</v>
      </c>
    </row>
    <row r="23" spans="1:40" ht="55.5" customHeight="1" x14ac:dyDescent="0.25">
      <c r="A23" s="48">
        <v>5</v>
      </c>
      <c r="B23" s="48" t="s">
        <v>171</v>
      </c>
      <c r="C23" s="42" t="s">
        <v>188</v>
      </c>
      <c r="D23" s="42" t="s">
        <v>189</v>
      </c>
      <c r="E23" s="42" t="s">
        <v>190</v>
      </c>
      <c r="F23" s="43">
        <v>43466</v>
      </c>
      <c r="G23" s="43">
        <v>43830</v>
      </c>
      <c r="H23" s="49">
        <v>61200</v>
      </c>
      <c r="I23" s="49">
        <v>25000</v>
      </c>
      <c r="J23" s="49">
        <v>36200</v>
      </c>
      <c r="K23" s="131">
        <f t="shared" si="0"/>
        <v>61200</v>
      </c>
      <c r="L23" s="50">
        <f t="shared" si="1"/>
        <v>0</v>
      </c>
      <c r="M23" s="44">
        <f t="shared" si="2"/>
        <v>0</v>
      </c>
      <c r="N23" s="44">
        <f t="shared" si="3"/>
        <v>9.1547754809263839</v>
      </c>
      <c r="O23" s="44" t="s">
        <v>93</v>
      </c>
      <c r="P23" s="73"/>
      <c r="Q23" s="77">
        <f t="shared" si="4"/>
        <v>0</v>
      </c>
      <c r="R23" s="42" t="s">
        <v>177</v>
      </c>
    </row>
    <row r="24" spans="1:40" ht="105" x14ac:dyDescent="0.25">
      <c r="A24" s="48">
        <v>6</v>
      </c>
      <c r="B24" s="48" t="s">
        <v>125</v>
      </c>
      <c r="C24" s="42" t="s">
        <v>64</v>
      </c>
      <c r="D24" s="42" t="s">
        <v>191</v>
      </c>
      <c r="E24" s="42" t="s">
        <v>192</v>
      </c>
      <c r="F24" s="43">
        <v>43466</v>
      </c>
      <c r="G24" s="43">
        <v>43830</v>
      </c>
      <c r="H24" s="49">
        <v>34300</v>
      </c>
      <c r="I24" s="49">
        <v>12911.32</v>
      </c>
      <c r="J24" s="49">
        <v>27388.68</v>
      </c>
      <c r="K24" s="131">
        <f t="shared" si="0"/>
        <v>40300</v>
      </c>
      <c r="L24" s="50">
        <f t="shared" si="1"/>
        <v>6000</v>
      </c>
      <c r="M24" s="44">
        <f t="shared" si="2"/>
        <v>17.492711370262391</v>
      </c>
      <c r="N24" s="44">
        <f t="shared" si="3"/>
        <v>6.0283897366230921</v>
      </c>
      <c r="O24" s="44" t="s">
        <v>93</v>
      </c>
      <c r="P24" s="73"/>
      <c r="Q24" s="77">
        <f t="shared" si="4"/>
        <v>0</v>
      </c>
      <c r="R24" s="42" t="s">
        <v>177</v>
      </c>
    </row>
    <row r="25" spans="1:40" ht="78.75" x14ac:dyDescent="0.25">
      <c r="A25" s="48">
        <v>7</v>
      </c>
      <c r="B25" s="48" t="s">
        <v>125</v>
      </c>
      <c r="C25" s="42" t="s">
        <v>193</v>
      </c>
      <c r="D25" s="42" t="s">
        <v>194</v>
      </c>
      <c r="E25" s="42" t="s">
        <v>195</v>
      </c>
      <c r="F25" s="43">
        <v>43617</v>
      </c>
      <c r="G25" s="43">
        <v>43830</v>
      </c>
      <c r="H25" s="49">
        <v>2800</v>
      </c>
      <c r="I25" s="49">
        <v>0</v>
      </c>
      <c r="J25" s="49">
        <v>4800</v>
      </c>
      <c r="K25" s="131">
        <f t="shared" si="0"/>
        <v>4800</v>
      </c>
      <c r="L25" s="50">
        <f t="shared" si="1"/>
        <v>2000</v>
      </c>
      <c r="M25" s="44">
        <f t="shared" si="2"/>
        <v>71.428571428571431</v>
      </c>
      <c r="N25" s="44">
        <f t="shared" si="3"/>
        <v>0.71802160634716738</v>
      </c>
      <c r="O25" s="44" t="s">
        <v>93</v>
      </c>
      <c r="P25" s="73"/>
      <c r="Q25" s="77">
        <f t="shared" si="4"/>
        <v>0</v>
      </c>
      <c r="R25" s="42" t="s">
        <v>177</v>
      </c>
    </row>
    <row r="26" spans="1:40" ht="55.5" customHeight="1" x14ac:dyDescent="0.25">
      <c r="A26" s="48">
        <v>8</v>
      </c>
      <c r="B26" s="48" t="s">
        <v>171</v>
      </c>
      <c r="C26" s="42" t="s">
        <v>196</v>
      </c>
      <c r="D26" s="42" t="s">
        <v>197</v>
      </c>
      <c r="E26" s="42" t="s">
        <v>198</v>
      </c>
      <c r="F26" s="43">
        <v>43466</v>
      </c>
      <c r="G26" s="43">
        <v>43830</v>
      </c>
      <c r="H26" s="49">
        <v>11960</v>
      </c>
      <c r="I26" s="49">
        <v>3145.62</v>
      </c>
      <c r="J26" s="49">
        <v>8814.3799999999992</v>
      </c>
      <c r="K26" s="131">
        <f t="shared" si="0"/>
        <v>11960</v>
      </c>
      <c r="L26" s="50">
        <f t="shared" si="1"/>
        <v>0</v>
      </c>
      <c r="M26" s="44">
        <f t="shared" si="2"/>
        <v>0</v>
      </c>
      <c r="N26" s="44">
        <f t="shared" si="3"/>
        <v>1.789070502481692</v>
      </c>
      <c r="O26" s="44" t="s">
        <v>93</v>
      </c>
      <c r="P26" s="73"/>
      <c r="Q26" s="77">
        <f t="shared" si="4"/>
        <v>0</v>
      </c>
      <c r="R26" s="42" t="s">
        <v>206</v>
      </c>
    </row>
    <row r="27" spans="1:40" ht="78.75" x14ac:dyDescent="0.25">
      <c r="A27" s="48">
        <v>9</v>
      </c>
      <c r="B27" s="48" t="s">
        <v>199</v>
      </c>
      <c r="C27" s="42" t="s">
        <v>200</v>
      </c>
      <c r="D27" s="42" t="s">
        <v>202</v>
      </c>
      <c r="E27" s="42" t="s">
        <v>201</v>
      </c>
      <c r="F27" s="105">
        <v>43678</v>
      </c>
      <c r="G27" s="43">
        <v>43830</v>
      </c>
      <c r="H27" s="49">
        <v>0</v>
      </c>
      <c r="I27" s="49">
        <v>0</v>
      </c>
      <c r="J27" s="49">
        <v>70000</v>
      </c>
      <c r="K27" s="131">
        <f t="shared" si="0"/>
        <v>70000</v>
      </c>
      <c r="L27" s="50">
        <f t="shared" si="1"/>
        <v>70000</v>
      </c>
      <c r="M27" s="44">
        <f t="shared" si="2"/>
        <v>0</v>
      </c>
      <c r="N27" s="44">
        <f t="shared" si="3"/>
        <v>10.471148425896191</v>
      </c>
      <c r="O27" s="44" t="s">
        <v>119</v>
      </c>
      <c r="P27" s="73"/>
      <c r="Q27" s="77">
        <f t="shared" si="4"/>
        <v>0</v>
      </c>
      <c r="R27" s="42" t="s">
        <v>177</v>
      </c>
    </row>
    <row r="28" spans="1:40" ht="78.75" x14ac:dyDescent="0.25">
      <c r="A28" s="48">
        <v>10</v>
      </c>
      <c r="B28" s="48" t="s">
        <v>199</v>
      </c>
      <c r="C28" s="42" t="s">
        <v>203</v>
      </c>
      <c r="D28" s="42" t="s">
        <v>204</v>
      </c>
      <c r="E28" s="42" t="s">
        <v>205</v>
      </c>
      <c r="F28" s="43">
        <v>43678</v>
      </c>
      <c r="G28" s="43">
        <v>43830</v>
      </c>
      <c r="H28" s="49">
        <v>0</v>
      </c>
      <c r="I28" s="49">
        <v>0</v>
      </c>
      <c r="J28" s="49">
        <v>8000</v>
      </c>
      <c r="K28" s="131">
        <f t="shared" si="0"/>
        <v>8000</v>
      </c>
      <c r="L28" s="50">
        <f t="shared" si="1"/>
        <v>8000</v>
      </c>
      <c r="M28" s="44">
        <f t="shared" si="2"/>
        <v>0</v>
      </c>
      <c r="N28" s="44">
        <f t="shared" si="3"/>
        <v>1.1967026772452789</v>
      </c>
      <c r="O28" s="44" t="s">
        <v>119</v>
      </c>
      <c r="P28" s="73"/>
      <c r="Q28" s="77">
        <f t="shared" si="4"/>
        <v>0</v>
      </c>
      <c r="R28" s="42" t="s">
        <v>207</v>
      </c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562159.70000000007</v>
      </c>
      <c r="I29" s="51">
        <f t="shared" ref="I29:K29" si="5">SUM(I19:I28)</f>
        <v>189348.84000000003</v>
      </c>
      <c r="J29" s="51">
        <f>SUM(J19:J28)</f>
        <v>479154.72</v>
      </c>
      <c r="K29" s="51">
        <f t="shared" si="5"/>
        <v>668503.56000000006</v>
      </c>
      <c r="L29" s="51">
        <f>SUM(L19:L28)</f>
        <v>106343.85999999999</v>
      </c>
      <c r="M29" s="44">
        <f t="shared" si="2"/>
        <v>18.917019487522847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4"/>
      <c r="I30" s="114"/>
      <c r="J30" s="114"/>
      <c r="K30" s="114"/>
      <c r="L30" s="114"/>
      <c r="M30" s="114"/>
      <c r="N30" s="114"/>
      <c r="O30" s="115"/>
      <c r="P30" s="116"/>
      <c r="Q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4"/>
      <c r="I31" s="114"/>
      <c r="J31" s="114"/>
      <c r="K31" s="114"/>
      <c r="L31" s="114"/>
      <c r="M31" s="114"/>
      <c r="N31" s="114"/>
      <c r="O31" s="115"/>
      <c r="P31" s="116"/>
      <c r="Q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 t="s">
        <v>181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>
      <c r="I40" s="108"/>
    </row>
    <row r="41" spans="1:18" x14ac:dyDescent="0.4">
      <c r="A41" s="229"/>
      <c r="B41" s="229"/>
      <c r="C41" s="229"/>
      <c r="D41" s="229"/>
      <c r="E41" s="229"/>
      <c r="F41" s="229"/>
      <c r="I41" s="109"/>
    </row>
    <row r="42" spans="1:18" x14ac:dyDescent="0.4">
      <c r="A42" s="230"/>
      <c r="B42" s="230"/>
      <c r="C42" s="230"/>
      <c r="D42" s="230"/>
      <c r="E42" s="230"/>
      <c r="F42" s="230"/>
    </row>
  </sheetData>
  <sheetProtection formatCells="0" formatRows="0" insertRows="0" deleteRows="0"/>
  <mergeCells count="48">
    <mergeCell ref="A41:F41"/>
    <mergeCell ref="A42:F42"/>
    <mergeCell ref="N16:N18"/>
    <mergeCell ref="P16:Q16"/>
    <mergeCell ref="B16:B18"/>
    <mergeCell ref="L17:L18"/>
    <mergeCell ref="M17:M18"/>
    <mergeCell ref="I17:K17"/>
    <mergeCell ref="P17:P18"/>
    <mergeCell ref="Q17:Q18"/>
    <mergeCell ref="C39:F39"/>
    <mergeCell ref="A29:G29"/>
    <mergeCell ref="A32:R32"/>
    <mergeCell ref="A33:R33"/>
    <mergeCell ref="A34:R34"/>
    <mergeCell ref="A35:F35"/>
    <mergeCell ref="C36:F36"/>
    <mergeCell ref="A16:A18"/>
    <mergeCell ref="C37:F37"/>
    <mergeCell ref="C38:F38"/>
    <mergeCell ref="L16:M16"/>
    <mergeCell ref="G17:G18"/>
    <mergeCell ref="C16:E16"/>
    <mergeCell ref="F16:G16"/>
    <mergeCell ref="H16:K16"/>
    <mergeCell ref="H17:H18"/>
    <mergeCell ref="A6:R6"/>
    <mergeCell ref="A7:R7"/>
    <mergeCell ref="A8:F8"/>
    <mergeCell ref="G8:R8"/>
    <mergeCell ref="A9:F9"/>
    <mergeCell ref="G9:R9"/>
    <mergeCell ref="A13:F13"/>
    <mergeCell ref="G13:R13"/>
    <mergeCell ref="O16:O18"/>
    <mergeCell ref="A10:F10"/>
    <mergeCell ref="G10:R10"/>
    <mergeCell ref="A11:F11"/>
    <mergeCell ref="G11:R11"/>
    <mergeCell ref="A12:F12"/>
    <mergeCell ref="G12:R12"/>
    <mergeCell ref="A14:F14"/>
    <mergeCell ref="G14:R14"/>
    <mergeCell ref="A15:R15"/>
    <mergeCell ref="R16:R18"/>
    <mergeCell ref="C17:C18"/>
    <mergeCell ref="D17:E17"/>
    <mergeCell ref="F17:F18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0" orientation="landscape" r:id="rId1"/>
  <colBreaks count="1" manualBreakCount="1">
    <brk id="1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Projetos'!$B$11:$B$24</xm:f>
          </x14:formula1>
          <xm:sqref>G13:R13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5:AN40"/>
  <sheetViews>
    <sheetView showGridLines="0" view="pageBreakPreview" zoomScale="25" zoomScaleNormal="40" zoomScaleSheetLayoutView="25" workbookViewId="0">
      <selection activeCell="U36" sqref="U36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128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209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210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129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130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44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211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2" t="s">
        <v>90</v>
      </c>
      <c r="E18" s="102" t="s">
        <v>91</v>
      </c>
      <c r="F18" s="208"/>
      <c r="G18" s="208"/>
      <c r="H18" s="208"/>
      <c r="I18" s="102" t="s">
        <v>110</v>
      </c>
      <c r="J18" s="102" t="s">
        <v>111</v>
      </c>
      <c r="K18" s="102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105" x14ac:dyDescent="0.25">
      <c r="A19" s="48">
        <v>1</v>
      </c>
      <c r="B19" s="48" t="s">
        <v>125</v>
      </c>
      <c r="C19" s="42" t="s">
        <v>212</v>
      </c>
      <c r="D19" s="42" t="s">
        <v>213</v>
      </c>
      <c r="E19" s="42" t="s">
        <v>214</v>
      </c>
      <c r="F19" s="43">
        <v>43466</v>
      </c>
      <c r="G19" s="43">
        <v>43830</v>
      </c>
      <c r="H19" s="49">
        <v>141084.4</v>
      </c>
      <c r="I19" s="49">
        <v>51628.25</v>
      </c>
      <c r="J19" s="49">
        <v>92494.28</v>
      </c>
      <c r="K19" s="90">
        <f>I19+J19</f>
        <v>144122.53</v>
      </c>
      <c r="L19" s="50">
        <f>K19-H19</f>
        <v>3038.1300000000047</v>
      </c>
      <c r="M19" s="44">
        <f>IFERROR(L19/H19*100,0)</f>
        <v>2.1534131342657337</v>
      </c>
      <c r="N19" s="44">
        <f>IFERROR(K19/$K$29*100,0)</f>
        <v>94.741081416408207</v>
      </c>
      <c r="O19" s="44" t="s">
        <v>93</v>
      </c>
      <c r="P19" s="73"/>
      <c r="Q19" s="77">
        <f>IFERROR(P19/K19*100,)</f>
        <v>0</v>
      </c>
      <c r="R19" s="42" t="s">
        <v>177</v>
      </c>
      <c r="AN19" s="2" t="s">
        <v>119</v>
      </c>
    </row>
    <row r="20" spans="1:40" ht="131.25" x14ac:dyDescent="0.25">
      <c r="A20" s="48">
        <v>2</v>
      </c>
      <c r="B20" s="48" t="s">
        <v>171</v>
      </c>
      <c r="C20" s="42" t="s">
        <v>215</v>
      </c>
      <c r="D20" s="42" t="s">
        <v>216</v>
      </c>
      <c r="E20" s="42" t="s">
        <v>217</v>
      </c>
      <c r="F20" s="43">
        <v>43466</v>
      </c>
      <c r="G20" s="43">
        <v>43830</v>
      </c>
      <c r="H20" s="49">
        <v>8000</v>
      </c>
      <c r="I20" s="49">
        <v>0</v>
      </c>
      <c r="J20" s="49">
        <v>8000</v>
      </c>
      <c r="K20" s="90">
        <f t="shared" ref="K20:K28" si="0">I20+J20</f>
        <v>8000</v>
      </c>
      <c r="L20" s="50">
        <f t="shared" ref="L20:L30" si="1">K20-H20</f>
        <v>0</v>
      </c>
      <c r="M20" s="44">
        <f t="shared" ref="M20:M29" si="2">IFERROR(L20/H20*100,0)</f>
        <v>0</v>
      </c>
      <c r="N20" s="44">
        <f t="shared" ref="N20:N23" si="3">IFERROR(K20/$K$29*100,0)</f>
        <v>5.2589185835917931</v>
      </c>
      <c r="O20" s="44" t="s">
        <v>119</v>
      </c>
      <c r="P20" s="73"/>
      <c r="Q20" s="77">
        <f t="shared" ref="Q20:Q28" si="4">IFERROR(P20/K20*100,)</f>
        <v>0</v>
      </c>
      <c r="R20" s="42" t="s">
        <v>209</v>
      </c>
    </row>
    <row r="21" spans="1:40" ht="105" x14ac:dyDescent="0.25">
      <c r="A21" s="48">
        <v>3</v>
      </c>
      <c r="B21" s="48" t="s">
        <v>171</v>
      </c>
      <c r="C21" s="106" t="s">
        <v>218</v>
      </c>
      <c r="D21" s="42" t="s">
        <v>219</v>
      </c>
      <c r="E21" s="42" t="s">
        <v>220</v>
      </c>
      <c r="F21" s="43">
        <v>43466</v>
      </c>
      <c r="G21" s="43">
        <v>43830</v>
      </c>
      <c r="H21" s="49"/>
      <c r="I21" s="49"/>
      <c r="J21" s="49"/>
      <c r="K21" s="90">
        <f t="shared" si="0"/>
        <v>0</v>
      </c>
      <c r="L21" s="50">
        <f t="shared" si="1"/>
        <v>0</v>
      </c>
      <c r="M21" s="44">
        <f t="shared" si="2"/>
        <v>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105" x14ac:dyDescent="0.25">
      <c r="A22" s="48">
        <v>4</v>
      </c>
      <c r="B22" s="48" t="s">
        <v>171</v>
      </c>
      <c r="C22" s="106" t="s">
        <v>221</v>
      </c>
      <c r="D22" s="42" t="s">
        <v>222</v>
      </c>
      <c r="E22" s="42" t="s">
        <v>223</v>
      </c>
      <c r="F22" s="43">
        <v>43466</v>
      </c>
      <c r="G22" s="43">
        <v>43830</v>
      </c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si="3"/>
        <v>0</v>
      </c>
      <c r="O22" s="44" t="s">
        <v>93</v>
      </c>
      <c r="P22" s="73"/>
      <c r="Q22" s="77">
        <f t="shared" si="4"/>
        <v>0</v>
      </c>
      <c r="R22" s="42"/>
    </row>
    <row r="23" spans="1:40" ht="78.75" x14ac:dyDescent="0.25">
      <c r="A23" s="48">
        <v>5</v>
      </c>
      <c r="B23" s="48" t="s">
        <v>171</v>
      </c>
      <c r="C23" s="106" t="s">
        <v>224</v>
      </c>
      <c r="D23" s="42" t="s">
        <v>225</v>
      </c>
      <c r="E23" s="42" t="s">
        <v>226</v>
      </c>
      <c r="F23" s="43">
        <v>43466</v>
      </c>
      <c r="G23" s="43">
        <v>43830</v>
      </c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3"/>
        <v>0</v>
      </c>
      <c r="O23" s="44" t="s">
        <v>93</v>
      </c>
      <c r="P23" s="73"/>
      <c r="Q23" s="77">
        <f t="shared" si="4"/>
        <v>0</v>
      </c>
      <c r="R23" s="42"/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ref="N24:N28" si="5">IFERROR(K24/$K$29*100,0)</f>
        <v>0</v>
      </c>
      <c r="O24" s="44" t="s">
        <v>93</v>
      </c>
      <c r="P24" s="73"/>
      <c r="Q24" s="77">
        <f t="shared" si="4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5"/>
        <v>0</v>
      </c>
      <c r="O25" s="44" t="s">
        <v>93</v>
      </c>
      <c r="P25" s="73"/>
      <c r="Q25" s="77">
        <f t="shared" si="4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5"/>
        <v>0</v>
      </c>
      <c r="O26" s="44" t="s">
        <v>93</v>
      </c>
      <c r="P26" s="73"/>
      <c r="Q26" s="77">
        <f t="shared" si="4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5"/>
        <v>0</v>
      </c>
      <c r="O27" s="44" t="s">
        <v>93</v>
      </c>
      <c r="P27" s="73"/>
      <c r="Q27" s="77">
        <f t="shared" si="4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5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149084.4</v>
      </c>
      <c r="I29" s="51">
        <f t="shared" ref="I29:K29" si="6">SUM(I19:I28)</f>
        <v>51628.25</v>
      </c>
      <c r="J29" s="51">
        <f t="shared" si="6"/>
        <v>100494.28</v>
      </c>
      <c r="K29" s="51">
        <f t="shared" si="6"/>
        <v>152122.53</v>
      </c>
      <c r="L29" s="51">
        <f>SUM(L19:L28)</f>
        <v>3038.1300000000047</v>
      </c>
      <c r="M29" s="234">
        <f t="shared" si="2"/>
        <v>2.0378590918969421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/>
      <c r="I30" s="112"/>
      <c r="J30" s="112"/>
      <c r="K30" s="112"/>
      <c r="L30" s="113"/>
      <c r="M30" s="114"/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A12:F12"/>
    <mergeCell ref="G12:R12"/>
    <mergeCell ref="A13:F13"/>
    <mergeCell ref="G13:R13"/>
    <mergeCell ref="A14:F14"/>
    <mergeCell ref="G14:R14"/>
    <mergeCell ref="A15:R15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C38:F38"/>
    <mergeCell ref="C39:F39"/>
    <mergeCell ref="A32:R32"/>
    <mergeCell ref="A33:R33"/>
    <mergeCell ref="A34:R34"/>
    <mergeCell ref="A35:F35"/>
    <mergeCell ref="C36:F36"/>
    <mergeCell ref="C37:F37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2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Projetos'!$B$11:$B$24</xm:f>
          </x14:formula1>
          <xm:sqref>G13:R13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N40"/>
  <sheetViews>
    <sheetView showGridLines="0" topLeftCell="A9" zoomScale="40" zoomScaleNormal="40" zoomScaleSheetLayoutView="80" workbookViewId="0">
      <selection activeCell="A21" sqref="A21:XFD28"/>
    </sheetView>
  </sheetViews>
  <sheetFormatPr defaultColWidth="9.140625" defaultRowHeight="26.25" x14ac:dyDescent="0.4"/>
  <cols>
    <col min="1" max="2" width="13" style="40" customWidth="1"/>
    <col min="3" max="3" width="42.28515625" style="40" customWidth="1"/>
    <col min="4" max="4" width="56.5703125" style="40" customWidth="1"/>
    <col min="5" max="5" width="63.42578125" style="40" customWidth="1"/>
    <col min="6" max="7" width="29.42578125" style="40" customWidth="1"/>
    <col min="8" max="10" width="32.28515625" style="40" customWidth="1"/>
    <col min="11" max="11" width="30" style="40" customWidth="1"/>
    <col min="12" max="12" width="25.28515625" style="40" customWidth="1"/>
    <col min="13" max="13" width="25" style="40" customWidth="1"/>
    <col min="14" max="14" width="20" style="40" customWidth="1"/>
    <col min="15" max="15" width="29.7109375" style="40" customWidth="1"/>
    <col min="16" max="16" width="32.28515625" style="41" customWidth="1"/>
    <col min="17" max="17" width="25.85546875" style="41" customWidth="1"/>
    <col min="18" max="18" width="36" style="41" customWidth="1"/>
    <col min="19" max="24" width="9.140625" style="2"/>
    <col min="25" max="25" width="14" style="2" bestFit="1" customWidth="1"/>
    <col min="26" max="39" width="9.140625" style="2"/>
    <col min="40" max="40" width="10.140625" style="2" hidden="1" customWidth="1"/>
    <col min="41" max="41" width="22.42578125" style="2" customWidth="1"/>
    <col min="42" max="16384" width="9.140625" style="2"/>
  </cols>
  <sheetData>
    <row r="5" spans="1:18" ht="39" customHeight="1" x14ac:dyDescent="0.4"/>
    <row r="6" spans="1:18" ht="31.5" customHeight="1" x14ac:dyDescent="0.25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56.25" customHeight="1" x14ac:dyDescent="0.25">
      <c r="A7" s="212" t="s">
        <v>104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18" ht="54" customHeight="1" x14ac:dyDescent="0.4">
      <c r="A8" s="201" t="s">
        <v>73</v>
      </c>
      <c r="B8" s="201"/>
      <c r="C8" s="201"/>
      <c r="D8" s="201"/>
      <c r="E8" s="201"/>
      <c r="F8" s="201"/>
      <c r="G8" s="202" t="s">
        <v>131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54" customHeight="1" x14ac:dyDescent="0.4">
      <c r="A9" s="201" t="s">
        <v>77</v>
      </c>
      <c r="B9" s="201"/>
      <c r="C9" s="201"/>
      <c r="D9" s="201"/>
      <c r="E9" s="201"/>
      <c r="F9" s="201"/>
      <c r="G9" s="202" t="s">
        <v>227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18" ht="54" customHeight="1" x14ac:dyDescent="0.4">
      <c r="A10" s="201" t="s">
        <v>82</v>
      </c>
      <c r="B10" s="201"/>
      <c r="C10" s="201"/>
      <c r="D10" s="201"/>
      <c r="E10" s="201"/>
      <c r="F10" s="201"/>
      <c r="G10" s="202" t="s">
        <v>176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</row>
    <row r="11" spans="1:18" ht="54" customHeight="1" x14ac:dyDescent="0.4">
      <c r="A11" s="201" t="s">
        <v>78</v>
      </c>
      <c r="B11" s="201"/>
      <c r="C11" s="201"/>
      <c r="D11" s="201"/>
      <c r="E11" s="201"/>
      <c r="F11" s="201"/>
      <c r="G11" s="202" t="s">
        <v>132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18" ht="54" customHeight="1" x14ac:dyDescent="0.4">
      <c r="A12" s="201" t="s">
        <v>83</v>
      </c>
      <c r="B12" s="201"/>
      <c r="C12" s="201"/>
      <c r="D12" s="201"/>
      <c r="E12" s="201"/>
      <c r="F12" s="201"/>
      <c r="G12" s="202" t="s">
        <v>133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</row>
    <row r="13" spans="1:18" ht="54" customHeight="1" x14ac:dyDescent="0.4">
      <c r="A13" s="201" t="s">
        <v>79</v>
      </c>
      <c r="B13" s="201"/>
      <c r="C13" s="201"/>
      <c r="D13" s="201"/>
      <c r="E13" s="201"/>
      <c r="F13" s="201"/>
      <c r="G13" s="202" t="s">
        <v>38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</row>
    <row r="14" spans="1:18" ht="54" customHeight="1" x14ac:dyDescent="0.4">
      <c r="A14" s="152" t="s">
        <v>84</v>
      </c>
      <c r="B14" s="152"/>
      <c r="C14" s="152"/>
      <c r="D14" s="152"/>
      <c r="E14" s="152"/>
      <c r="F14" s="152"/>
      <c r="G14" s="206" t="s">
        <v>134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s="26" customFormat="1" ht="24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54.75" customHeight="1" x14ac:dyDescent="0.25">
      <c r="A16" s="208" t="s">
        <v>85</v>
      </c>
      <c r="B16" s="208" t="s">
        <v>108</v>
      </c>
      <c r="C16" s="209" t="s">
        <v>86</v>
      </c>
      <c r="D16" s="214"/>
      <c r="E16" s="214"/>
      <c r="F16" s="209" t="s">
        <v>5</v>
      </c>
      <c r="G16" s="210"/>
      <c r="H16" s="208" t="s">
        <v>87</v>
      </c>
      <c r="I16" s="208"/>
      <c r="J16" s="208"/>
      <c r="K16" s="208"/>
      <c r="L16" s="208" t="s">
        <v>9</v>
      </c>
      <c r="M16" s="208"/>
      <c r="N16" s="215" t="s">
        <v>88</v>
      </c>
      <c r="O16" s="203" t="s">
        <v>118</v>
      </c>
      <c r="P16" s="209" t="s">
        <v>80</v>
      </c>
      <c r="Q16" s="210"/>
      <c r="R16" s="208" t="s">
        <v>8</v>
      </c>
    </row>
    <row r="17" spans="1:40" ht="48.75" customHeight="1" x14ac:dyDescent="0.25">
      <c r="A17" s="208"/>
      <c r="B17" s="208"/>
      <c r="C17" s="208" t="s">
        <v>4</v>
      </c>
      <c r="D17" s="209" t="s">
        <v>89</v>
      </c>
      <c r="E17" s="210"/>
      <c r="F17" s="208" t="s">
        <v>6</v>
      </c>
      <c r="G17" s="208" t="s">
        <v>7</v>
      </c>
      <c r="H17" s="208" t="s">
        <v>113</v>
      </c>
      <c r="I17" s="209" t="s">
        <v>109</v>
      </c>
      <c r="J17" s="214"/>
      <c r="K17" s="210"/>
      <c r="L17" s="208" t="s">
        <v>114</v>
      </c>
      <c r="M17" s="208" t="s">
        <v>115</v>
      </c>
      <c r="N17" s="215"/>
      <c r="O17" s="204"/>
      <c r="P17" s="216" t="s">
        <v>59</v>
      </c>
      <c r="Q17" s="216" t="s">
        <v>81</v>
      </c>
      <c r="R17" s="208"/>
    </row>
    <row r="18" spans="1:40" ht="110.25" customHeight="1" x14ac:dyDescent="0.25">
      <c r="A18" s="208"/>
      <c r="B18" s="208"/>
      <c r="C18" s="208"/>
      <c r="D18" s="102" t="s">
        <v>90</v>
      </c>
      <c r="E18" s="102" t="s">
        <v>91</v>
      </c>
      <c r="F18" s="208"/>
      <c r="G18" s="208"/>
      <c r="H18" s="208"/>
      <c r="I18" s="102" t="s">
        <v>110</v>
      </c>
      <c r="J18" s="102" t="s">
        <v>111</v>
      </c>
      <c r="K18" s="102" t="s">
        <v>112</v>
      </c>
      <c r="L18" s="208"/>
      <c r="M18" s="208"/>
      <c r="N18" s="215"/>
      <c r="O18" s="205"/>
      <c r="P18" s="217"/>
      <c r="Q18" s="217"/>
      <c r="R18" s="208"/>
      <c r="AN18" s="2" t="s">
        <v>93</v>
      </c>
    </row>
    <row r="19" spans="1:40" ht="78.75" x14ac:dyDescent="0.25">
      <c r="A19" s="48">
        <v>1</v>
      </c>
      <c r="B19" s="48" t="s">
        <v>171</v>
      </c>
      <c r="C19" s="42" t="s">
        <v>228</v>
      </c>
      <c r="D19" s="42" t="s">
        <v>229</v>
      </c>
      <c r="E19" s="42" t="s">
        <v>230</v>
      </c>
      <c r="F19" s="43">
        <v>43466</v>
      </c>
      <c r="G19" s="43">
        <v>43830</v>
      </c>
      <c r="H19" s="49"/>
      <c r="I19" s="49"/>
      <c r="J19" s="49"/>
      <c r="K19" s="90">
        <f>I19+J19</f>
        <v>0</v>
      </c>
      <c r="L19" s="50">
        <f>K19-H19</f>
        <v>0</v>
      </c>
      <c r="M19" s="44">
        <f>IFERROR(L19/H19*100,0)</f>
        <v>0</v>
      </c>
      <c r="N19" s="44">
        <f>IFERROR(K19/$K$29*100,0)</f>
        <v>0</v>
      </c>
      <c r="O19" s="44" t="s">
        <v>93</v>
      </c>
      <c r="P19" s="73"/>
      <c r="Q19" s="77">
        <f>IFERROR(P19/K19*100,)</f>
        <v>0</v>
      </c>
      <c r="R19" s="42" t="s">
        <v>227</v>
      </c>
      <c r="AN19" s="2" t="s">
        <v>119</v>
      </c>
    </row>
    <row r="20" spans="1:40" ht="183.75" x14ac:dyDescent="0.25">
      <c r="A20" s="48">
        <v>2</v>
      </c>
      <c r="B20" s="48" t="s">
        <v>171</v>
      </c>
      <c r="C20" s="42" t="s">
        <v>231</v>
      </c>
      <c r="D20" s="107" t="s">
        <v>232</v>
      </c>
      <c r="E20" s="42" t="s">
        <v>233</v>
      </c>
      <c r="F20" s="43">
        <v>43466</v>
      </c>
      <c r="G20" s="43">
        <v>43830</v>
      </c>
      <c r="H20" s="49">
        <v>4722</v>
      </c>
      <c r="I20" s="49">
        <v>0</v>
      </c>
      <c r="J20" s="49">
        <v>4722</v>
      </c>
      <c r="K20" s="90">
        <f t="shared" ref="K20:K28" si="0">I20+J20</f>
        <v>4722</v>
      </c>
      <c r="L20" s="50">
        <f t="shared" ref="L20:L30" si="1">K20-H20</f>
        <v>0</v>
      </c>
      <c r="M20" s="44">
        <f t="shared" ref="M20:M28" si="2">IFERROR(L20/H20*100,0)</f>
        <v>0</v>
      </c>
      <c r="N20" s="44">
        <f t="shared" ref="N20:N28" si="3">IFERROR(K20/$K$29*100,0)</f>
        <v>100</v>
      </c>
      <c r="O20" s="44" t="s">
        <v>93</v>
      </c>
      <c r="P20" s="73"/>
      <c r="Q20" s="77">
        <f t="shared" ref="Q20:Q28" si="4">IFERROR(P20/K20*100,)</f>
        <v>0</v>
      </c>
      <c r="R20" s="42" t="s">
        <v>227</v>
      </c>
    </row>
    <row r="21" spans="1:40" ht="55.5" hidden="1" customHeight="1" x14ac:dyDescent="0.25">
      <c r="A21" s="48">
        <v>3</v>
      </c>
      <c r="B21" s="48"/>
      <c r="C21" s="42"/>
      <c r="D21" s="42"/>
      <c r="E21" s="42"/>
      <c r="F21" s="43"/>
      <c r="G21" s="43"/>
      <c r="H21" s="49"/>
      <c r="I21" s="49"/>
      <c r="J21" s="49"/>
      <c r="K21" s="90">
        <f t="shared" si="0"/>
        <v>0</v>
      </c>
      <c r="L21" s="50">
        <f t="shared" si="1"/>
        <v>0</v>
      </c>
      <c r="M21" s="44">
        <f t="shared" si="2"/>
        <v>0</v>
      </c>
      <c r="N21" s="44">
        <f t="shared" si="3"/>
        <v>0</v>
      </c>
      <c r="O21" s="44" t="s">
        <v>93</v>
      </c>
      <c r="P21" s="73"/>
      <c r="Q21" s="77">
        <f t="shared" si="4"/>
        <v>0</v>
      </c>
      <c r="R21" s="42"/>
    </row>
    <row r="22" spans="1:40" ht="55.5" hidden="1" customHeight="1" x14ac:dyDescent="0.25">
      <c r="A22" s="48">
        <v>4</v>
      </c>
      <c r="B22" s="48"/>
      <c r="C22" s="42"/>
      <c r="D22" s="42"/>
      <c r="E22" s="42"/>
      <c r="F22" s="43"/>
      <c r="G22" s="43"/>
      <c r="H22" s="49"/>
      <c r="I22" s="49"/>
      <c r="J22" s="49"/>
      <c r="K22" s="90">
        <f t="shared" si="0"/>
        <v>0</v>
      </c>
      <c r="L22" s="50">
        <f t="shared" si="1"/>
        <v>0</v>
      </c>
      <c r="M22" s="44">
        <f t="shared" si="2"/>
        <v>0</v>
      </c>
      <c r="N22" s="44">
        <f t="shared" si="3"/>
        <v>0</v>
      </c>
      <c r="O22" s="44" t="s">
        <v>93</v>
      </c>
      <c r="P22" s="73"/>
      <c r="Q22" s="77">
        <f t="shared" si="4"/>
        <v>0</v>
      </c>
      <c r="R22" s="42"/>
    </row>
    <row r="23" spans="1:40" ht="55.5" hidden="1" customHeight="1" x14ac:dyDescent="0.25">
      <c r="A23" s="48">
        <v>5</v>
      </c>
      <c r="B23" s="48"/>
      <c r="C23" s="42"/>
      <c r="D23" s="42"/>
      <c r="E23" s="42"/>
      <c r="F23" s="43"/>
      <c r="G23" s="43"/>
      <c r="H23" s="49"/>
      <c r="I23" s="49"/>
      <c r="J23" s="49"/>
      <c r="K23" s="90">
        <f t="shared" si="0"/>
        <v>0</v>
      </c>
      <c r="L23" s="50">
        <f t="shared" si="1"/>
        <v>0</v>
      </c>
      <c r="M23" s="44">
        <f t="shared" si="2"/>
        <v>0</v>
      </c>
      <c r="N23" s="44">
        <f t="shared" si="3"/>
        <v>0</v>
      </c>
      <c r="O23" s="44" t="s">
        <v>93</v>
      </c>
      <c r="P23" s="73"/>
      <c r="Q23" s="77">
        <f t="shared" si="4"/>
        <v>0</v>
      </c>
      <c r="R23" s="42"/>
    </row>
    <row r="24" spans="1:40" ht="55.5" hidden="1" customHeight="1" x14ac:dyDescent="0.25">
      <c r="A24" s="48">
        <v>6</v>
      </c>
      <c r="B24" s="48"/>
      <c r="C24" s="42"/>
      <c r="D24" s="42"/>
      <c r="E24" s="42"/>
      <c r="F24" s="43"/>
      <c r="G24" s="43"/>
      <c r="H24" s="49"/>
      <c r="I24" s="49"/>
      <c r="J24" s="49"/>
      <c r="K24" s="90">
        <f t="shared" si="0"/>
        <v>0</v>
      </c>
      <c r="L24" s="50">
        <f t="shared" si="1"/>
        <v>0</v>
      </c>
      <c r="M24" s="44">
        <f t="shared" si="2"/>
        <v>0</v>
      </c>
      <c r="N24" s="44">
        <f t="shared" si="3"/>
        <v>0</v>
      </c>
      <c r="O24" s="44" t="s">
        <v>93</v>
      </c>
      <c r="P24" s="73"/>
      <c r="Q24" s="77">
        <f t="shared" si="4"/>
        <v>0</v>
      </c>
      <c r="R24" s="42"/>
    </row>
    <row r="25" spans="1:40" ht="55.5" hidden="1" customHeight="1" x14ac:dyDescent="0.25">
      <c r="A25" s="48">
        <v>7</v>
      </c>
      <c r="B25" s="48"/>
      <c r="C25" s="42"/>
      <c r="D25" s="42"/>
      <c r="E25" s="42"/>
      <c r="F25" s="43"/>
      <c r="G25" s="43"/>
      <c r="H25" s="49"/>
      <c r="I25" s="49"/>
      <c r="J25" s="49"/>
      <c r="K25" s="90">
        <f t="shared" si="0"/>
        <v>0</v>
      </c>
      <c r="L25" s="50">
        <f t="shared" si="1"/>
        <v>0</v>
      </c>
      <c r="M25" s="44">
        <f t="shared" si="2"/>
        <v>0</v>
      </c>
      <c r="N25" s="44">
        <f t="shared" si="3"/>
        <v>0</v>
      </c>
      <c r="O25" s="44" t="s">
        <v>93</v>
      </c>
      <c r="P25" s="73"/>
      <c r="Q25" s="77">
        <f t="shared" si="4"/>
        <v>0</v>
      </c>
      <c r="R25" s="42"/>
    </row>
    <row r="26" spans="1:40" ht="55.5" hidden="1" customHeight="1" x14ac:dyDescent="0.25">
      <c r="A26" s="48">
        <v>8</v>
      </c>
      <c r="B26" s="48"/>
      <c r="C26" s="42"/>
      <c r="D26" s="42"/>
      <c r="E26" s="42"/>
      <c r="F26" s="43"/>
      <c r="G26" s="43"/>
      <c r="H26" s="49"/>
      <c r="I26" s="49"/>
      <c r="J26" s="49"/>
      <c r="K26" s="90">
        <f t="shared" si="0"/>
        <v>0</v>
      </c>
      <c r="L26" s="50">
        <f t="shared" si="1"/>
        <v>0</v>
      </c>
      <c r="M26" s="44">
        <f t="shared" si="2"/>
        <v>0</v>
      </c>
      <c r="N26" s="44">
        <f t="shared" si="3"/>
        <v>0</v>
      </c>
      <c r="O26" s="44" t="s">
        <v>93</v>
      </c>
      <c r="P26" s="73"/>
      <c r="Q26" s="77">
        <f t="shared" si="4"/>
        <v>0</v>
      </c>
      <c r="R26" s="42"/>
    </row>
    <row r="27" spans="1:40" ht="55.5" hidden="1" customHeight="1" x14ac:dyDescent="0.25">
      <c r="A27" s="48">
        <v>9</v>
      </c>
      <c r="B27" s="48"/>
      <c r="C27" s="42"/>
      <c r="D27" s="42"/>
      <c r="E27" s="42"/>
      <c r="F27" s="43"/>
      <c r="G27" s="43"/>
      <c r="H27" s="49"/>
      <c r="I27" s="49"/>
      <c r="J27" s="49"/>
      <c r="K27" s="90">
        <f t="shared" si="0"/>
        <v>0</v>
      </c>
      <c r="L27" s="50">
        <f t="shared" si="1"/>
        <v>0</v>
      </c>
      <c r="M27" s="44">
        <f t="shared" si="2"/>
        <v>0</v>
      </c>
      <c r="N27" s="44">
        <f t="shared" si="3"/>
        <v>0</v>
      </c>
      <c r="O27" s="44" t="s">
        <v>93</v>
      </c>
      <c r="P27" s="73"/>
      <c r="Q27" s="77">
        <f t="shared" si="4"/>
        <v>0</v>
      </c>
      <c r="R27" s="42"/>
    </row>
    <row r="28" spans="1:40" ht="55.5" hidden="1" customHeight="1" x14ac:dyDescent="0.25">
      <c r="A28" s="48">
        <v>10</v>
      </c>
      <c r="B28" s="48"/>
      <c r="C28" s="42"/>
      <c r="D28" s="42"/>
      <c r="E28" s="42"/>
      <c r="F28" s="43"/>
      <c r="G28" s="43"/>
      <c r="H28" s="49"/>
      <c r="I28" s="49"/>
      <c r="J28" s="49"/>
      <c r="K28" s="90">
        <f t="shared" si="0"/>
        <v>0</v>
      </c>
      <c r="L28" s="50">
        <f t="shared" si="1"/>
        <v>0</v>
      </c>
      <c r="M28" s="44">
        <f t="shared" si="2"/>
        <v>0</v>
      </c>
      <c r="N28" s="44">
        <f t="shared" si="3"/>
        <v>0</v>
      </c>
      <c r="O28" s="44" t="s">
        <v>93</v>
      </c>
      <c r="P28" s="73"/>
      <c r="Q28" s="77">
        <f t="shared" si="4"/>
        <v>0</v>
      </c>
      <c r="R28" s="42"/>
    </row>
    <row r="29" spans="1:40" s="3" customFormat="1" ht="24.75" customHeight="1" x14ac:dyDescent="0.4">
      <c r="A29" s="218" t="s">
        <v>3</v>
      </c>
      <c r="B29" s="219"/>
      <c r="C29" s="219"/>
      <c r="D29" s="219"/>
      <c r="E29" s="219"/>
      <c r="F29" s="219"/>
      <c r="G29" s="220"/>
      <c r="H29" s="51">
        <f>SUM(H19:H28)</f>
        <v>4722</v>
      </c>
      <c r="I29" s="51">
        <f>SUM(I19:I28)</f>
        <v>0</v>
      </c>
      <c r="J29" s="51">
        <f>SUM(J19:J28)</f>
        <v>4722</v>
      </c>
      <c r="K29" s="51">
        <f>SUM(K19:K28)</f>
        <v>4722</v>
      </c>
      <c r="L29" s="75">
        <f t="shared" si="1"/>
        <v>0</v>
      </c>
      <c r="M29" s="76">
        <f>IFERROR(L29/H29*100,0)</f>
        <v>0</v>
      </c>
      <c r="N29" s="76">
        <f>SUM(N19:N28)</f>
        <v>100</v>
      </c>
      <c r="O29" s="76"/>
      <c r="P29" s="74">
        <f>SUM(P19:P28)</f>
        <v>0</v>
      </c>
      <c r="Q29" s="52">
        <f>IFERROR(P29/K29*100,)</f>
        <v>0</v>
      </c>
      <c r="R29" s="52"/>
    </row>
    <row r="30" spans="1:40" s="3" customFormat="1" ht="24.75" customHeight="1" x14ac:dyDescent="0.4">
      <c r="A30" s="111"/>
      <c r="B30" s="111"/>
      <c r="C30" s="111"/>
      <c r="D30" s="111"/>
      <c r="E30" s="111"/>
      <c r="F30" s="111"/>
      <c r="G30" s="111"/>
      <c r="H30" s="112" t="e">
        <f>#REF!</f>
        <v>#REF!</v>
      </c>
      <c r="I30" s="112"/>
      <c r="J30" s="112" t="e">
        <f>J29=#REF!</f>
        <v>#REF!</v>
      </c>
      <c r="K30" s="112" t="e">
        <f>K29=#REF!</f>
        <v>#REF!</v>
      </c>
      <c r="L30" s="113" t="e">
        <f t="shared" si="1"/>
        <v>#REF!</v>
      </c>
      <c r="M30" s="114">
        <f>IFERROR(L30/H30*100,0)</f>
        <v>0</v>
      </c>
      <c r="N30" s="114"/>
      <c r="O30" s="114"/>
      <c r="P30" s="115"/>
      <c r="Q30" s="116"/>
      <c r="R30" s="116"/>
    </row>
    <row r="31" spans="1:40" s="3" customFormat="1" ht="24.75" customHeight="1" x14ac:dyDescent="0.4">
      <c r="A31" s="111"/>
      <c r="B31" s="111"/>
      <c r="C31" s="111"/>
      <c r="D31" s="111"/>
      <c r="E31" s="111"/>
      <c r="F31" s="111"/>
      <c r="G31" s="111"/>
      <c r="H31" s="112"/>
      <c r="I31" s="112"/>
      <c r="J31" s="112"/>
      <c r="K31" s="112"/>
      <c r="L31" s="113"/>
      <c r="M31" s="114"/>
      <c r="N31" s="114"/>
      <c r="O31" s="114"/>
      <c r="P31" s="115"/>
      <c r="Q31" s="116"/>
      <c r="R31" s="116"/>
    </row>
    <row r="32" spans="1:40" x14ac:dyDescent="0.4">
      <c r="A32" s="221" t="s">
        <v>65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</row>
    <row r="33" spans="1:18" ht="36" customHeight="1" x14ac:dyDescent="0.25">
      <c r="A33" s="222" t="s">
        <v>97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</row>
    <row r="34" spans="1:18" ht="95.25" customHeight="1" x14ac:dyDescent="0.4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7"/>
    </row>
    <row r="35" spans="1:18" ht="15" hidden="1" customHeight="1" x14ac:dyDescent="0.4">
      <c r="A35" s="228" t="s">
        <v>10</v>
      </c>
      <c r="B35" s="228"/>
      <c r="C35" s="228"/>
      <c r="D35" s="228"/>
      <c r="E35" s="228"/>
      <c r="F35" s="228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hidden="1" customHeight="1" x14ac:dyDescent="0.4">
      <c r="A36" s="54" t="s">
        <v>14</v>
      </c>
      <c r="B36" s="54"/>
      <c r="C36" s="213" t="s">
        <v>18</v>
      </c>
      <c r="D36" s="213"/>
      <c r="E36" s="213"/>
      <c r="F36" s="213"/>
      <c r="P36" s="40"/>
      <c r="Q36" s="40"/>
      <c r="R36" s="40"/>
    </row>
    <row r="37" spans="1:18" ht="15" hidden="1" customHeight="1" x14ac:dyDescent="0.4">
      <c r="A37" s="54" t="s">
        <v>15</v>
      </c>
      <c r="B37" s="54"/>
      <c r="C37" s="213" t="s">
        <v>11</v>
      </c>
      <c r="D37" s="213"/>
      <c r="E37" s="213"/>
      <c r="F37" s="213"/>
      <c r="P37" s="40"/>
      <c r="Q37" s="40"/>
      <c r="R37" s="40"/>
    </row>
    <row r="38" spans="1:18" ht="15" hidden="1" customHeight="1" x14ac:dyDescent="0.4">
      <c r="A38" s="54" t="s">
        <v>16</v>
      </c>
      <c r="B38" s="54"/>
      <c r="C38" s="213" t="s">
        <v>12</v>
      </c>
      <c r="D38" s="213"/>
      <c r="E38" s="213"/>
      <c r="F38" s="213"/>
      <c r="P38" s="40"/>
      <c r="Q38" s="40"/>
      <c r="R38" s="40"/>
    </row>
    <row r="39" spans="1:18" ht="15" hidden="1" customHeight="1" x14ac:dyDescent="0.4">
      <c r="A39" s="54" t="s">
        <v>17</v>
      </c>
      <c r="B39" s="54"/>
      <c r="C39" s="213" t="s">
        <v>13</v>
      </c>
      <c r="D39" s="213"/>
      <c r="E39" s="213"/>
      <c r="F39" s="213"/>
      <c r="P39" s="40"/>
      <c r="Q39" s="40"/>
      <c r="R39" s="40"/>
    </row>
    <row r="40" spans="1:18" ht="35.25" customHeight="1" x14ac:dyDescent="0.4"/>
  </sheetData>
  <sheetProtection formatCells="0" formatRows="0" insertRows="0" deleteRows="0"/>
  <mergeCells count="46"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A12:F12"/>
    <mergeCell ref="G12:R12"/>
    <mergeCell ref="A13:F13"/>
    <mergeCell ref="G13:R13"/>
    <mergeCell ref="A14:F14"/>
    <mergeCell ref="G14:R14"/>
    <mergeCell ref="A15:R15"/>
    <mergeCell ref="R16:R18"/>
    <mergeCell ref="C17:C18"/>
    <mergeCell ref="D17:E17"/>
    <mergeCell ref="F17:F18"/>
    <mergeCell ref="G17:G18"/>
    <mergeCell ref="H17:H18"/>
    <mergeCell ref="C16:E16"/>
    <mergeCell ref="F16:G16"/>
    <mergeCell ref="H16:K16"/>
    <mergeCell ref="A29:G29"/>
    <mergeCell ref="L16:M16"/>
    <mergeCell ref="N16:N18"/>
    <mergeCell ref="O16:O18"/>
    <mergeCell ref="P16:Q16"/>
    <mergeCell ref="A16:A18"/>
    <mergeCell ref="B16:B18"/>
    <mergeCell ref="I17:K17"/>
    <mergeCell ref="L17:L18"/>
    <mergeCell ref="M17:M18"/>
    <mergeCell ref="P17:P18"/>
    <mergeCell ref="Q17:Q18"/>
    <mergeCell ref="C38:F38"/>
    <mergeCell ref="C39:F39"/>
    <mergeCell ref="A32:R32"/>
    <mergeCell ref="A33:R33"/>
    <mergeCell ref="A34:R34"/>
    <mergeCell ref="A35:F35"/>
    <mergeCell ref="C36:F36"/>
    <mergeCell ref="C37:F37"/>
  </mergeCells>
  <dataValidations count="1">
    <dataValidation type="list" allowBlank="1" showInputMessage="1" showErrorMessage="1" sqref="O19:O28">
      <formula1>$AN$18:$AN$19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Projetos'!$B$11:$B$24</xm:f>
          </x14:formula1>
          <xm:sqref>G13:R13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4</vt:i4>
      </vt:variant>
    </vt:vector>
  </HeadingPairs>
  <TitlesOfParts>
    <vt:vector size="26" baseType="lpstr">
      <vt:lpstr>Orientações Iniciais</vt:lpstr>
      <vt:lpstr>Matriz Objetivos x Projetos</vt:lpstr>
      <vt:lpstr>Indicadores e Metas1</vt:lpstr>
      <vt:lpstr>Sheet</vt:lpstr>
      <vt:lpstr>Anexo_1.4_Dados</vt:lpstr>
      <vt:lpstr>2019</vt:lpstr>
      <vt:lpstr>Anexo 1.4 - ADM</vt:lpstr>
      <vt:lpstr>Anexo 1.4 - Atendimento</vt:lpstr>
      <vt:lpstr>Anexo 1.4 - COAPF</vt:lpstr>
      <vt:lpstr>Anexo 1.4 - CEPUA</vt:lpstr>
      <vt:lpstr>Anexo 1.4 - CED</vt:lpstr>
      <vt:lpstr>Anexo 1.4 - CEFEP</vt:lpstr>
      <vt:lpstr>Plan1</vt:lpstr>
      <vt:lpstr>Anexo 1.4 - ATHIS</vt:lpstr>
      <vt:lpstr>Anexo 1.4 - Fiscalização</vt:lpstr>
      <vt:lpstr>Anexo 1.4 - COMUNICAÇÃO</vt:lpstr>
      <vt:lpstr>Anexo 1.4 - CAPACITAÇÃO</vt:lpstr>
      <vt:lpstr>Anexo 1.4 - PRESIDÊNCIA</vt:lpstr>
      <vt:lpstr>Anexo 1.4 - CSC FISCALIZAÇÃO</vt:lpstr>
      <vt:lpstr>Anexo 1.4 - CSC FISCALIZAÇÃ (2</vt:lpstr>
      <vt:lpstr>Anexo 1.4 - FUNDO DE APOIO</vt:lpstr>
      <vt:lpstr>Anexo 1.4 - CONTINGÊNCIA</vt:lpstr>
      <vt:lpstr>'Anexo 1.4 - ADM'!Area_de_impressao</vt:lpstr>
      <vt:lpstr>Anexo_1.4_Dados!Area_de_impressao</vt:lpstr>
      <vt:lpstr>'Indicadores e Metas1'!Area_de_impressao</vt:lpstr>
      <vt:lpstr>'Matriz Objetivos x Projetos'!Area_de_impressao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Cristianne da Silva Macedo</cp:lastModifiedBy>
  <cp:lastPrinted>2020-12-10T17:48:29Z</cp:lastPrinted>
  <dcterms:created xsi:type="dcterms:W3CDTF">2013-07-30T15:20:59Z</dcterms:created>
  <dcterms:modified xsi:type="dcterms:W3CDTF">2020-12-10T17:48:56Z</dcterms:modified>
</cp:coreProperties>
</file>