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comments12.xml" ContentType="application/vnd.openxmlformats-officedocument.spreadsheetml.comments+xml"/>
  <Override PartName="/xl/drawings/drawing17.xml" ContentType="application/vnd.openxmlformats-officedocument.drawing+xml"/>
  <Override PartName="/xl/comments13.xml" ContentType="application/vnd.openxmlformats-officedocument.spreadsheetml.comments+xml"/>
  <Override PartName="/xl/drawings/drawing18.xml" ContentType="application/vnd.openxmlformats-officedocument.drawing+xml"/>
  <Override PartName="/xl/comments14.xml" ContentType="application/vnd.openxmlformats-officedocument.spreadsheetml.comments+xml"/>
  <Override PartName="/xl/drawings/drawing19.xml" ContentType="application/vnd.openxmlformats-officedocument.drawing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comments16.xml" ContentType="application/vnd.openxmlformats-officedocument.spreadsheetml.comments+xml"/>
  <Override PartName="/xl/drawings/drawing21.xml" ContentType="application/vnd.openxmlformats-officedocument.drawing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comments18.xml" ContentType="application/vnd.openxmlformats-officedocument.spreadsheetml.comments+xml"/>
  <Override PartName="/xl/drawings/drawing23.xml" ContentType="application/vnd.openxmlformats-officedocument.drawing+xml"/>
  <Override PartName="/xl/comments19.xml" ContentType="application/vnd.openxmlformats-officedocument.spreadsheetml.comments+xml"/>
  <Override PartName="/xl/drawings/drawing24.xml" ContentType="application/vnd.openxmlformats-officedocument.drawing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640" windowHeight="10815" tabRatio="884" firstSheet="15" activeTab="9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6" sheetId="41" r:id="rId10"/>
    <sheet name="Anexo 1.4-COAPF" sheetId="24" r:id="rId11"/>
    <sheet name="Anexo 1.6_Elemento de Despesas" sheetId="25" state="hidden" r:id="rId12"/>
    <sheet name="Anexo 1.4-CEPED" sheetId="27" r:id="rId13"/>
    <sheet name="Anexo 1.4-CEF" sheetId="28" r:id="rId14"/>
    <sheet name="Anexo 1.4-Sede Própria" sheetId="29" r:id="rId15"/>
    <sheet name="Anexo 1.4-Presidência" sheetId="30" r:id="rId16"/>
    <sheet name="Anexo 1.4-Fiscalização" sheetId="31" r:id="rId17"/>
    <sheet name="Anexo 1.4-Atendimento" sheetId="32" r:id="rId18"/>
    <sheet name="Anexo 1.4-ADM 2016" sheetId="33" r:id="rId19"/>
    <sheet name="Anexo 1.4-COMUNICAÇÃO" sheetId="34" r:id="rId20"/>
    <sheet name="Anexo 1.4-Capacitação" sheetId="35" r:id="rId21"/>
    <sheet name="Anexo 1.4-Reserva" sheetId="39" r:id="rId22"/>
    <sheet name="Anexo 1.4-Fundo de Apoio" sheetId="40" r:id="rId23"/>
    <sheet name="Anexo 1.4-CSC" sheetId="36" r:id="rId24"/>
    <sheet name="Anexo 1.4-Reforma" sheetId="37" r:id="rId25"/>
    <sheet name="Plan1" sheetId="26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" localSheetId="9">#REF!</definedName>
    <definedName name="A" localSheetId="18">#REF!</definedName>
    <definedName name="A" localSheetId="17">#REF!</definedName>
    <definedName name="A" localSheetId="20">#REF!</definedName>
    <definedName name="A" localSheetId="13">#REF!</definedName>
    <definedName name="A" localSheetId="12">#REF!</definedName>
    <definedName name="A" localSheetId="19">#REF!</definedName>
    <definedName name="A" localSheetId="23">#REF!</definedName>
    <definedName name="A" localSheetId="16">#REF!</definedName>
    <definedName name="A" localSheetId="22">#REF!</definedName>
    <definedName name="A" localSheetId="15">#REF!</definedName>
    <definedName name="A" localSheetId="24">#REF!</definedName>
    <definedName name="A" localSheetId="21">#REF!</definedName>
    <definedName name="A" localSheetId="14">#REF!</definedName>
    <definedName name="A" localSheetId="1">#REF!</definedName>
    <definedName name="A" localSheetId="3">#REF!</definedName>
    <definedName name="A">#REF!</definedName>
    <definedName name="_xlnm.Print_Area" localSheetId="18">'Anexo 1.4-ADM 2016'!$A$1:$O$40</definedName>
    <definedName name="_xlnm.Print_Area" localSheetId="4">'Anexo_1.1_Usos e Fontes'!$B$1:$I$33</definedName>
    <definedName name="_xlnm.Print_Area" localSheetId="8">Anexo_1.4_Dados!$B$1:$F$33</definedName>
    <definedName name="_xlnm.Print_Area" localSheetId="2">'Indicadores e Metas'!$A$1:$E$69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Geral'!$A$1:$Q$52</definedName>
    <definedName name="_xlnm.Print_Area" localSheetId="5">'Quadro Geral-B'!$A$1:$T$103</definedName>
    <definedName name="_xlnm.Database" localSheetId="9">#REF!</definedName>
    <definedName name="_xlnm.Database" localSheetId="22">#REF!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22">#REF!</definedName>
    <definedName name="banco_de_dados_sym" localSheetId="1">#REF!</definedName>
    <definedName name="banco_de_dados_sym">#REF!</definedName>
    <definedName name="_xlnm.Criteria" localSheetId="22">#REF!</definedName>
    <definedName name="_xlnm.Criteria" localSheetId="1">#REF!</definedName>
    <definedName name="_xlnm.Criteria">#REF!</definedName>
    <definedName name="dados" localSheetId="22">#REF!</definedName>
    <definedName name="dados" localSheetId="1">#REF!</definedName>
    <definedName name="dados">#REF!</definedName>
    <definedName name="huala" localSheetId="22">#REF!</definedName>
    <definedName name="huala" localSheetId="1">#REF!</definedName>
    <definedName name="huala">#REF!</definedName>
    <definedName name="kk" localSheetId="22">#REF!</definedName>
    <definedName name="kk" localSheetId="1">#REF!</definedName>
    <definedName name="kk">#REF!</definedName>
  </definedNames>
  <calcPr calcId="145621"/>
</workbook>
</file>

<file path=xl/calcChain.xml><?xml version="1.0" encoding="utf-8"?>
<calcChain xmlns="http://schemas.openxmlformats.org/spreadsheetml/2006/main">
  <c r="N31" i="40" l="1"/>
  <c r="I31" i="40"/>
  <c r="H31" i="40"/>
  <c r="G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31" i="40" s="1"/>
  <c r="M22" i="40" l="1"/>
  <c r="M26" i="40"/>
  <c r="M30" i="40"/>
  <c r="M31" i="40"/>
  <c r="K31" i="40"/>
  <c r="L31" i="40" s="1"/>
  <c r="M23" i="40"/>
  <c r="M27" i="40"/>
  <c r="M20" i="40"/>
  <c r="M24" i="40"/>
  <c r="M28" i="40"/>
  <c r="M21" i="40"/>
  <c r="M25" i="40"/>
  <c r="M29" i="40"/>
  <c r="K20" i="40"/>
  <c r="L20" i="40" s="1"/>
  <c r="K22" i="40"/>
  <c r="L22" i="40" s="1"/>
  <c r="K24" i="40"/>
  <c r="L24" i="40" s="1"/>
  <c r="K25" i="40"/>
  <c r="L25" i="40" s="1"/>
  <c r="K26" i="40"/>
  <c r="L26" i="40" s="1"/>
  <c r="K27" i="40"/>
  <c r="L27" i="40" s="1"/>
  <c r="K28" i="40"/>
  <c r="L28" i="40" s="1"/>
  <c r="K29" i="40"/>
  <c r="L29" i="40" s="1"/>
  <c r="K30" i="40"/>
  <c r="L30" i="40" s="1"/>
  <c r="K21" i="40"/>
  <c r="L21" i="40" s="1"/>
  <c r="K19" i="40"/>
  <c r="L19" i="40" s="1"/>
  <c r="K23" i="40"/>
  <c r="L23" i="40" s="1"/>
  <c r="M19" i="40"/>
  <c r="N31" i="39" l="1"/>
  <c r="I31" i="39"/>
  <c r="H31" i="39"/>
  <c r="G31" i="39"/>
  <c r="J30" i="39"/>
  <c r="K30" i="39" s="1"/>
  <c r="L30" i="39" s="1"/>
  <c r="J29" i="39"/>
  <c r="K29" i="39" s="1"/>
  <c r="L29" i="39" s="1"/>
  <c r="J28" i="39"/>
  <c r="K28" i="39" s="1"/>
  <c r="L28" i="39" s="1"/>
  <c r="J27" i="39"/>
  <c r="K27" i="39" s="1"/>
  <c r="L27" i="39" s="1"/>
  <c r="J26" i="39"/>
  <c r="K26" i="39" s="1"/>
  <c r="L26" i="39" s="1"/>
  <c r="J25" i="39"/>
  <c r="K25" i="39" s="1"/>
  <c r="L25" i="39" s="1"/>
  <c r="J24" i="39"/>
  <c r="K24" i="39" s="1"/>
  <c r="L24" i="39" s="1"/>
  <c r="J23" i="39"/>
  <c r="K23" i="39" s="1"/>
  <c r="L23" i="39" s="1"/>
  <c r="J22" i="39"/>
  <c r="K22" i="39" s="1"/>
  <c r="L22" i="39" s="1"/>
  <c r="J21" i="39"/>
  <c r="K21" i="39" s="1"/>
  <c r="L21" i="39" s="1"/>
  <c r="J20" i="39"/>
  <c r="K20" i="39" s="1"/>
  <c r="L20" i="39" s="1"/>
  <c r="J19" i="39"/>
  <c r="K19" i="39" s="1"/>
  <c r="L19" i="39" s="1"/>
  <c r="J31" i="39" l="1"/>
  <c r="K31" i="39" s="1"/>
  <c r="L31" i="39" s="1"/>
  <c r="M28" i="39" l="1"/>
  <c r="M30" i="39"/>
  <c r="M26" i="39"/>
  <c r="M24" i="39"/>
  <c r="M22" i="39"/>
  <c r="M20" i="39"/>
  <c r="M25" i="39"/>
  <c r="M23" i="39"/>
  <c r="M21" i="39"/>
  <c r="M31" i="39"/>
  <c r="M27" i="39"/>
  <c r="M29" i="39"/>
  <c r="M19" i="39"/>
  <c r="N31" i="37" l="1"/>
  <c r="I31" i="37"/>
  <c r="H31" i="37"/>
  <c r="G31" i="37"/>
  <c r="J30" i="37"/>
  <c r="J29" i="37"/>
  <c r="M29" i="37" s="1"/>
  <c r="J28" i="37"/>
  <c r="J27" i="37"/>
  <c r="J26" i="37"/>
  <c r="J25" i="37"/>
  <c r="M25" i="37" s="1"/>
  <c r="J24" i="37"/>
  <c r="J23" i="37"/>
  <c r="J22" i="37"/>
  <c r="J21" i="37"/>
  <c r="M21" i="37" s="1"/>
  <c r="J20" i="37"/>
  <c r="J31" i="37" s="1"/>
  <c r="I20" i="37"/>
  <c r="K19" i="37"/>
  <c r="L19" i="37" s="1"/>
  <c r="I19" i="37"/>
  <c r="N31" i="36"/>
  <c r="H31" i="36"/>
  <c r="G31" i="36"/>
  <c r="J30" i="36"/>
  <c r="J29" i="36"/>
  <c r="J28" i="36"/>
  <c r="J27" i="36"/>
  <c r="J26" i="36"/>
  <c r="J25" i="36"/>
  <c r="J24" i="36"/>
  <c r="J23" i="36"/>
  <c r="J22" i="36"/>
  <c r="J21" i="36"/>
  <c r="J20" i="36"/>
  <c r="I20" i="36"/>
  <c r="I19" i="36"/>
  <c r="J19" i="36" s="1"/>
  <c r="N31" i="35"/>
  <c r="H31" i="35"/>
  <c r="G31" i="35"/>
  <c r="K30" i="35"/>
  <c r="L30" i="35" s="1"/>
  <c r="J30" i="35"/>
  <c r="K29" i="35"/>
  <c r="L29" i="35" s="1"/>
  <c r="J29" i="35"/>
  <c r="K28" i="35"/>
  <c r="L28" i="35" s="1"/>
  <c r="J28" i="35"/>
  <c r="K27" i="35"/>
  <c r="L27" i="35" s="1"/>
  <c r="J27" i="35"/>
  <c r="K26" i="35"/>
  <c r="L26" i="35" s="1"/>
  <c r="J26" i="35"/>
  <c r="K25" i="35"/>
  <c r="L25" i="35" s="1"/>
  <c r="J25" i="35"/>
  <c r="K24" i="35"/>
  <c r="L24" i="35" s="1"/>
  <c r="J24" i="35"/>
  <c r="K23" i="35"/>
  <c r="L23" i="35" s="1"/>
  <c r="J23" i="35"/>
  <c r="K22" i="35"/>
  <c r="L22" i="35" s="1"/>
  <c r="J22" i="35"/>
  <c r="K21" i="35"/>
  <c r="L21" i="35" s="1"/>
  <c r="J21" i="35"/>
  <c r="I20" i="35"/>
  <c r="J20" i="35" s="1"/>
  <c r="J19" i="35"/>
  <c r="J31" i="35" s="1"/>
  <c r="I19" i="35"/>
  <c r="I31" i="35" s="1"/>
  <c r="N31" i="34"/>
  <c r="H31" i="34"/>
  <c r="G31" i="34"/>
  <c r="K30" i="34"/>
  <c r="L30" i="34" s="1"/>
  <c r="J30" i="34"/>
  <c r="K29" i="34"/>
  <c r="L29" i="34" s="1"/>
  <c r="J29" i="34"/>
  <c r="K28" i="34"/>
  <c r="L28" i="34" s="1"/>
  <c r="J28" i="34"/>
  <c r="K27" i="34"/>
  <c r="L27" i="34" s="1"/>
  <c r="J27" i="34"/>
  <c r="K26" i="34"/>
  <c r="L26" i="34" s="1"/>
  <c r="J26" i="34"/>
  <c r="K25" i="34"/>
  <c r="L25" i="34" s="1"/>
  <c r="J25" i="34"/>
  <c r="J24" i="34"/>
  <c r="K24" i="34" s="1"/>
  <c r="L24" i="34" s="1"/>
  <c r="K23" i="34"/>
  <c r="L23" i="34" s="1"/>
  <c r="J23" i="34"/>
  <c r="I22" i="34"/>
  <c r="J22" i="34" s="1"/>
  <c r="J21" i="34"/>
  <c r="I21" i="34"/>
  <c r="K20" i="34"/>
  <c r="L20" i="34" s="1"/>
  <c r="J20" i="34"/>
  <c r="I19" i="34"/>
  <c r="I31" i="34" s="1"/>
  <c r="N31" i="33"/>
  <c r="G31" i="33"/>
  <c r="J30" i="33"/>
  <c r="K30" i="33" s="1"/>
  <c r="L30" i="33" s="1"/>
  <c r="J29" i="33"/>
  <c r="K29" i="33" s="1"/>
  <c r="L29" i="33" s="1"/>
  <c r="J28" i="33"/>
  <c r="K28" i="33" s="1"/>
  <c r="L28" i="33" s="1"/>
  <c r="J27" i="33"/>
  <c r="K27" i="33" s="1"/>
  <c r="L27" i="33" s="1"/>
  <c r="J26" i="33"/>
  <c r="K26" i="33" s="1"/>
  <c r="L26" i="33" s="1"/>
  <c r="J25" i="33"/>
  <c r="K25" i="33" s="1"/>
  <c r="L25" i="33" s="1"/>
  <c r="I24" i="33"/>
  <c r="H24" i="33"/>
  <c r="J24" i="33" s="1"/>
  <c r="J23" i="33"/>
  <c r="I23" i="33"/>
  <c r="I22" i="33"/>
  <c r="J22" i="33" s="1"/>
  <c r="I21" i="33"/>
  <c r="H21" i="33"/>
  <c r="J21" i="33" s="1"/>
  <c r="J20" i="33"/>
  <c r="I20" i="33"/>
  <c r="H20" i="33"/>
  <c r="H19" i="33"/>
  <c r="H31" i="33" s="1"/>
  <c r="N31" i="32"/>
  <c r="H31" i="32"/>
  <c r="G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I19" i="32"/>
  <c r="I31" i="32" s="1"/>
  <c r="N31" i="31"/>
  <c r="G31" i="31"/>
  <c r="K30" i="31"/>
  <c r="L30" i="31" s="1"/>
  <c r="J30" i="31"/>
  <c r="K29" i="31"/>
  <c r="L29" i="31" s="1"/>
  <c r="J29" i="31"/>
  <c r="K28" i="31"/>
  <c r="L28" i="31" s="1"/>
  <c r="J28" i="31"/>
  <c r="K27" i="31"/>
  <c r="L27" i="31" s="1"/>
  <c r="J27" i="31"/>
  <c r="K26" i="31"/>
  <c r="L26" i="31" s="1"/>
  <c r="J26" i="31"/>
  <c r="K25" i="31"/>
  <c r="L25" i="31" s="1"/>
  <c r="J25" i="31"/>
  <c r="K24" i="31"/>
  <c r="L24" i="31" s="1"/>
  <c r="J24" i="31"/>
  <c r="K23" i="31"/>
  <c r="L23" i="31" s="1"/>
  <c r="J23" i="31"/>
  <c r="K22" i="31"/>
  <c r="L22" i="31" s="1"/>
  <c r="J22" i="31"/>
  <c r="I22" i="31"/>
  <c r="L21" i="31"/>
  <c r="K21" i="31"/>
  <c r="J21" i="31"/>
  <c r="I20" i="31"/>
  <c r="J20" i="31" s="1"/>
  <c r="I19" i="31"/>
  <c r="I31" i="31" s="1"/>
  <c r="H19" i="31"/>
  <c r="H31" i="31" s="1"/>
  <c r="N31" i="30"/>
  <c r="G31" i="30"/>
  <c r="J30" i="30"/>
  <c r="J29" i="30"/>
  <c r="J28" i="30"/>
  <c r="J27" i="30"/>
  <c r="J26" i="30"/>
  <c r="J25" i="30"/>
  <c r="J24" i="30"/>
  <c r="J23" i="30"/>
  <c r="J22" i="30"/>
  <c r="J21" i="30"/>
  <c r="I21" i="30"/>
  <c r="I20" i="30"/>
  <c r="J20" i="30" s="1"/>
  <c r="H19" i="30"/>
  <c r="N31" i="29"/>
  <c r="I31" i="29"/>
  <c r="H31" i="29"/>
  <c r="G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N31" i="28"/>
  <c r="H31" i="28"/>
  <c r="G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I19" i="28"/>
  <c r="I31" i="28" s="1"/>
  <c r="N31" i="27"/>
  <c r="J31" i="27"/>
  <c r="K31" i="27" s="1"/>
  <c r="L31" i="27" s="1"/>
  <c r="I31" i="27"/>
  <c r="H31" i="27"/>
  <c r="G31" i="27"/>
  <c r="J30" i="27"/>
  <c r="K30" i="27" s="1"/>
  <c r="L30" i="27" s="1"/>
  <c r="J29" i="27"/>
  <c r="K29" i="27" s="1"/>
  <c r="L29" i="27" s="1"/>
  <c r="J28" i="27"/>
  <c r="K28" i="27" s="1"/>
  <c r="L28" i="27" s="1"/>
  <c r="J27" i="27"/>
  <c r="K27" i="27" s="1"/>
  <c r="L27" i="27" s="1"/>
  <c r="J26" i="27"/>
  <c r="K26" i="27" s="1"/>
  <c r="L26" i="27" s="1"/>
  <c r="J25" i="27"/>
  <c r="K25" i="27" s="1"/>
  <c r="L25" i="27" s="1"/>
  <c r="J24" i="27"/>
  <c r="K24" i="27" s="1"/>
  <c r="L24" i="27" s="1"/>
  <c r="J23" i="27"/>
  <c r="K23" i="27" s="1"/>
  <c r="L23" i="27" s="1"/>
  <c r="J22" i="27"/>
  <c r="K22" i="27" s="1"/>
  <c r="L22" i="27" s="1"/>
  <c r="J21" i="27"/>
  <c r="K21" i="27" s="1"/>
  <c r="L21" i="27" s="1"/>
  <c r="J20" i="27"/>
  <c r="K20" i="27" s="1"/>
  <c r="L20" i="27" s="1"/>
  <c r="J19" i="27"/>
  <c r="K19" i="27" s="1"/>
  <c r="L19" i="27" s="1"/>
  <c r="J31" i="32" l="1"/>
  <c r="M22" i="32" s="1"/>
  <c r="M22" i="29"/>
  <c r="J31" i="29"/>
  <c r="M21" i="29" s="1"/>
  <c r="J31" i="28"/>
  <c r="M22" i="27"/>
  <c r="M28" i="27"/>
  <c r="M31" i="27"/>
  <c r="M20" i="27"/>
  <c r="M24" i="27"/>
  <c r="M30" i="27"/>
  <c r="M19" i="27"/>
  <c r="M21" i="27"/>
  <c r="M23" i="27"/>
  <c r="M25" i="27"/>
  <c r="M27" i="27"/>
  <c r="M29" i="27"/>
  <c r="M26" i="27"/>
  <c r="M23" i="37"/>
  <c r="M27" i="37"/>
  <c r="M19" i="37"/>
  <c r="M31" i="37"/>
  <c r="K31" i="37"/>
  <c r="L31" i="37" s="1"/>
  <c r="M24" i="37"/>
  <c r="M28" i="37"/>
  <c r="M22" i="37"/>
  <c r="M26" i="37"/>
  <c r="M30" i="37"/>
  <c r="K20" i="37"/>
  <c r="L20" i="37" s="1"/>
  <c r="K21" i="37"/>
  <c r="L21" i="37" s="1"/>
  <c r="K22" i="37"/>
  <c r="L22" i="37" s="1"/>
  <c r="K23" i="37"/>
  <c r="L23" i="37" s="1"/>
  <c r="K24" i="37"/>
  <c r="L24" i="37" s="1"/>
  <c r="K25" i="37"/>
  <c r="L25" i="37" s="1"/>
  <c r="K26" i="37"/>
  <c r="L26" i="37" s="1"/>
  <c r="K27" i="37"/>
  <c r="L27" i="37" s="1"/>
  <c r="K28" i="37"/>
  <c r="L28" i="37" s="1"/>
  <c r="K29" i="37"/>
  <c r="L29" i="37" s="1"/>
  <c r="K30" i="37"/>
  <c r="L30" i="37" s="1"/>
  <c r="M20" i="37"/>
  <c r="J31" i="36"/>
  <c r="M19" i="36" s="1"/>
  <c r="K19" i="36"/>
  <c r="L19" i="36" s="1"/>
  <c r="K20" i="36"/>
  <c r="L20" i="36" s="1"/>
  <c r="K21" i="36"/>
  <c r="L21" i="36" s="1"/>
  <c r="K22" i="36"/>
  <c r="L22" i="36" s="1"/>
  <c r="K23" i="36"/>
  <c r="L23" i="36" s="1"/>
  <c r="K24" i="36"/>
  <c r="L24" i="36" s="1"/>
  <c r="K25" i="36"/>
  <c r="L25" i="36" s="1"/>
  <c r="K26" i="36"/>
  <c r="L26" i="36" s="1"/>
  <c r="K27" i="36"/>
  <c r="L27" i="36" s="1"/>
  <c r="K28" i="36"/>
  <c r="L28" i="36" s="1"/>
  <c r="K29" i="36"/>
  <c r="L29" i="36" s="1"/>
  <c r="K30" i="36"/>
  <c r="L30" i="36" s="1"/>
  <c r="I31" i="36"/>
  <c r="M30" i="35"/>
  <c r="M29" i="35"/>
  <c r="M28" i="35"/>
  <c r="M27" i="35"/>
  <c r="M26" i="35"/>
  <c r="M25" i="35"/>
  <c r="M24" i="35"/>
  <c r="M23" i="35"/>
  <c r="M22" i="35"/>
  <c r="M21" i="35"/>
  <c r="M31" i="35"/>
  <c r="K31" i="35"/>
  <c r="L31" i="35" s="1"/>
  <c r="M20" i="35"/>
  <c r="K20" i="35"/>
  <c r="L20" i="35" s="1"/>
  <c r="K19" i="35"/>
  <c r="L19" i="35" s="1"/>
  <c r="M19" i="35"/>
  <c r="K22" i="34"/>
  <c r="L22" i="34" s="1"/>
  <c r="K21" i="34"/>
  <c r="L21" i="34" s="1"/>
  <c r="J19" i="34"/>
  <c r="K21" i="33"/>
  <c r="L21" i="33" s="1"/>
  <c r="K24" i="33"/>
  <c r="L24" i="33" s="1"/>
  <c r="K22" i="33"/>
  <c r="L22" i="33" s="1"/>
  <c r="K23" i="33"/>
  <c r="L23" i="33" s="1"/>
  <c r="I19" i="33"/>
  <c r="I31" i="33" s="1"/>
  <c r="K20" i="33"/>
  <c r="L20" i="33" s="1"/>
  <c r="M23" i="32"/>
  <c r="M28" i="32"/>
  <c r="K19" i="32"/>
  <c r="L19" i="32" s="1"/>
  <c r="K20" i="32"/>
  <c r="L20" i="32" s="1"/>
  <c r="K21" i="32"/>
  <c r="L21" i="32" s="1"/>
  <c r="K22" i="32"/>
  <c r="L22" i="32" s="1"/>
  <c r="K23" i="32"/>
  <c r="L23" i="32" s="1"/>
  <c r="K24" i="32"/>
  <c r="L24" i="32" s="1"/>
  <c r="K25" i="32"/>
  <c r="L25" i="32" s="1"/>
  <c r="K26" i="32"/>
  <c r="L26" i="32" s="1"/>
  <c r="K27" i="32"/>
  <c r="L27" i="32" s="1"/>
  <c r="K28" i="32"/>
  <c r="L28" i="32" s="1"/>
  <c r="K29" i="32"/>
  <c r="L29" i="32" s="1"/>
  <c r="K30" i="32"/>
  <c r="L30" i="32" s="1"/>
  <c r="M19" i="32"/>
  <c r="K20" i="31"/>
  <c r="L20" i="31" s="1"/>
  <c r="J19" i="31"/>
  <c r="K20" i="30"/>
  <c r="L20" i="30" s="1"/>
  <c r="I19" i="30"/>
  <c r="I31" i="30" s="1"/>
  <c r="K21" i="30"/>
  <c r="L21" i="30" s="1"/>
  <c r="K22" i="30"/>
  <c r="L22" i="30" s="1"/>
  <c r="K23" i="30"/>
  <c r="L23" i="30" s="1"/>
  <c r="K24" i="30"/>
  <c r="L24" i="30" s="1"/>
  <c r="K25" i="30"/>
  <c r="L25" i="30" s="1"/>
  <c r="K26" i="30"/>
  <c r="L26" i="30" s="1"/>
  <c r="K27" i="30"/>
  <c r="L27" i="30" s="1"/>
  <c r="K28" i="30"/>
  <c r="L28" i="30" s="1"/>
  <c r="K29" i="30"/>
  <c r="L29" i="30" s="1"/>
  <c r="K30" i="30"/>
  <c r="L30" i="30" s="1"/>
  <c r="H31" i="30"/>
  <c r="M23" i="29"/>
  <c r="M27" i="29"/>
  <c r="M28" i="29"/>
  <c r="K19" i="29"/>
  <c r="L19" i="29" s="1"/>
  <c r="K20" i="29"/>
  <c r="L20" i="29" s="1"/>
  <c r="K21" i="29"/>
  <c r="L21" i="29" s="1"/>
  <c r="K22" i="29"/>
  <c r="L22" i="29" s="1"/>
  <c r="K23" i="29"/>
  <c r="L23" i="29" s="1"/>
  <c r="K24" i="29"/>
  <c r="L24" i="29" s="1"/>
  <c r="K25" i="29"/>
  <c r="L25" i="29" s="1"/>
  <c r="K26" i="29"/>
  <c r="L26" i="29" s="1"/>
  <c r="K27" i="29"/>
  <c r="L27" i="29" s="1"/>
  <c r="K28" i="29"/>
  <c r="L28" i="29" s="1"/>
  <c r="K29" i="29"/>
  <c r="L29" i="29" s="1"/>
  <c r="K30" i="29"/>
  <c r="L30" i="29" s="1"/>
  <c r="M19" i="29"/>
  <c r="M31" i="28"/>
  <c r="K31" i="28"/>
  <c r="L31" i="28" s="1"/>
  <c r="M28" i="28"/>
  <c r="M22" i="28"/>
  <c r="M26" i="28"/>
  <c r="M30" i="28"/>
  <c r="M23" i="28"/>
  <c r="M27" i="28"/>
  <c r="M20" i="28"/>
  <c r="M24" i="28"/>
  <c r="M21" i="28"/>
  <c r="M25" i="28"/>
  <c r="M29" i="28"/>
  <c r="K19" i="28"/>
  <c r="L19" i="28" s="1"/>
  <c r="K20" i="28"/>
  <c r="L20" i="28" s="1"/>
  <c r="K21" i="28"/>
  <c r="L21" i="28" s="1"/>
  <c r="K22" i="28"/>
  <c r="L22" i="28" s="1"/>
  <c r="K23" i="28"/>
  <c r="L23" i="28" s="1"/>
  <c r="K24" i="28"/>
  <c r="L24" i="28" s="1"/>
  <c r="K25" i="28"/>
  <c r="L25" i="28" s="1"/>
  <c r="K26" i="28"/>
  <c r="L26" i="28" s="1"/>
  <c r="K27" i="28"/>
  <c r="L27" i="28" s="1"/>
  <c r="K28" i="28"/>
  <c r="L28" i="28" s="1"/>
  <c r="K29" i="28"/>
  <c r="L29" i="28" s="1"/>
  <c r="K30" i="28"/>
  <c r="L30" i="28" s="1"/>
  <c r="M19" i="28"/>
  <c r="M21" i="36" l="1"/>
  <c r="M27" i="36"/>
  <c r="M22" i="36"/>
  <c r="M25" i="36"/>
  <c r="M26" i="36"/>
  <c r="M28" i="36"/>
  <c r="M23" i="36"/>
  <c r="M20" i="36"/>
  <c r="M29" i="36"/>
  <c r="M24" i="36"/>
  <c r="M30" i="36"/>
  <c r="M29" i="32"/>
  <c r="M24" i="32"/>
  <c r="K31" i="32"/>
  <c r="L31" i="32" s="1"/>
  <c r="M30" i="32"/>
  <c r="M25" i="32"/>
  <c r="M20" i="32"/>
  <c r="M31" i="32"/>
  <c r="M26" i="32"/>
  <c r="M21" i="32"/>
  <c r="M27" i="32"/>
  <c r="M29" i="29"/>
  <c r="M24" i="29"/>
  <c r="K31" i="29"/>
  <c r="L31" i="29" s="1"/>
  <c r="M30" i="29"/>
  <c r="M25" i="29"/>
  <c r="M20" i="29"/>
  <c r="M31" i="29"/>
  <c r="M26" i="29"/>
  <c r="M31" i="36"/>
  <c r="K31" i="36"/>
  <c r="L31" i="36" s="1"/>
  <c r="J31" i="34"/>
  <c r="K19" i="34"/>
  <c r="L19" i="34" s="1"/>
  <c r="M19" i="34"/>
  <c r="J19" i="33"/>
  <c r="J31" i="31"/>
  <c r="K19" i="31"/>
  <c r="L19" i="31" s="1"/>
  <c r="M19" i="31"/>
  <c r="J19" i="30"/>
  <c r="M30" i="34" l="1"/>
  <c r="M29" i="34"/>
  <c r="M28" i="34"/>
  <c r="M27" i="34"/>
  <c r="M26" i="34"/>
  <c r="M24" i="34"/>
  <c r="M23" i="34"/>
  <c r="M31" i="34"/>
  <c r="M20" i="34"/>
  <c r="K31" i="34"/>
  <c r="L31" i="34" s="1"/>
  <c r="M25" i="34"/>
  <c r="M22" i="34"/>
  <c r="M21" i="34"/>
  <c r="K19" i="33"/>
  <c r="L19" i="33" s="1"/>
  <c r="J31" i="33"/>
  <c r="M19" i="33" s="1"/>
  <c r="M31" i="31"/>
  <c r="M21" i="31"/>
  <c r="K31" i="31"/>
  <c r="L31" i="31" s="1"/>
  <c r="M27" i="31"/>
  <c r="M28" i="31"/>
  <c r="M29" i="31"/>
  <c r="M22" i="31"/>
  <c r="M30" i="31"/>
  <c r="M20" i="31"/>
  <c r="M24" i="31"/>
  <c r="M23" i="31"/>
  <c r="M26" i="31"/>
  <c r="M25" i="31"/>
  <c r="J31" i="30"/>
  <c r="K19" i="30"/>
  <c r="L19" i="30" s="1"/>
  <c r="M29" i="33" l="1"/>
  <c r="M27" i="33"/>
  <c r="M25" i="33"/>
  <c r="M31" i="33"/>
  <c r="K31" i="33"/>
  <c r="L31" i="33" s="1"/>
  <c r="M30" i="33"/>
  <c r="M28" i="33"/>
  <c r="M26" i="33"/>
  <c r="M21" i="33"/>
  <c r="M24" i="33"/>
  <c r="M20" i="33"/>
  <c r="M22" i="33"/>
  <c r="M23" i="33"/>
  <c r="M31" i="30"/>
  <c r="K31" i="30"/>
  <c r="L31" i="30" s="1"/>
  <c r="M28" i="30"/>
  <c r="M23" i="30"/>
  <c r="M21" i="30"/>
  <c r="M22" i="30"/>
  <c r="M27" i="30"/>
  <c r="M25" i="30"/>
  <c r="M26" i="30"/>
  <c r="M20" i="30"/>
  <c r="M24" i="30"/>
  <c r="M29" i="30"/>
  <c r="M30" i="30"/>
  <c r="M19" i="30"/>
  <c r="I19" i="24" l="1"/>
  <c r="K23" i="24" l="1"/>
  <c r="K24" i="24"/>
  <c r="K25" i="24"/>
  <c r="K26" i="24"/>
  <c r="K27" i="24"/>
  <c r="K28" i="24"/>
  <c r="K29" i="24"/>
  <c r="K30" i="24"/>
  <c r="A51" i="15"/>
  <c r="A50" i="15"/>
  <c r="A49" i="15"/>
  <c r="A48" i="15"/>
  <c r="C13" i="8"/>
  <c r="E12" i="8"/>
  <c r="D12" i="8"/>
  <c r="C12" i="8"/>
  <c r="D11" i="8"/>
  <c r="E11" i="8"/>
  <c r="F11" i="8"/>
  <c r="C11" i="8"/>
  <c r="F13" i="8"/>
  <c r="F12" i="8"/>
  <c r="D13" i="8"/>
  <c r="E13" i="8"/>
  <c r="C13" i="18" l="1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12" i="18"/>
  <c r="I27" i="8"/>
  <c r="I26" i="8"/>
  <c r="H27" i="8"/>
  <c r="H28" i="8"/>
  <c r="H29" i="8"/>
  <c r="H30" i="8"/>
  <c r="H31" i="8"/>
  <c r="H32" i="8"/>
  <c r="H26" i="8"/>
  <c r="H14" i="8"/>
  <c r="H15" i="8"/>
  <c r="H16" i="8"/>
  <c r="H17" i="8"/>
  <c r="H18" i="8"/>
  <c r="H19" i="8"/>
  <c r="H20" i="8"/>
  <c r="H21" i="8"/>
  <c r="H22" i="8"/>
  <c r="H23" i="8"/>
  <c r="G21" i="8"/>
  <c r="F14" i="8"/>
  <c r="F15" i="8"/>
  <c r="F16" i="8"/>
  <c r="F17" i="8"/>
  <c r="F18" i="8"/>
  <c r="F19" i="8"/>
  <c r="F20" i="8"/>
  <c r="N31" i="24"/>
  <c r="J20" i="24"/>
  <c r="J21" i="24"/>
  <c r="J22" i="24"/>
  <c r="J23" i="24"/>
  <c r="L23" i="24" s="1"/>
  <c r="J24" i="24"/>
  <c r="L24" i="24" s="1"/>
  <c r="J25" i="24"/>
  <c r="J26" i="24"/>
  <c r="L26" i="24" s="1"/>
  <c r="J27" i="24"/>
  <c r="J28" i="24"/>
  <c r="L28" i="24" s="1"/>
  <c r="J29" i="24"/>
  <c r="L29" i="24" s="1"/>
  <c r="J30" i="24"/>
  <c r="L30" i="24" s="1"/>
  <c r="J19" i="24"/>
  <c r="H31" i="24"/>
  <c r="I31" i="24"/>
  <c r="G31" i="24"/>
  <c r="K22" i="24" l="1"/>
  <c r="L22" i="24" s="1"/>
  <c r="K21" i="24"/>
  <c r="L21" i="24" s="1"/>
  <c r="K20" i="24"/>
  <c r="L20" i="24" s="1"/>
  <c r="K19" i="24"/>
  <c r="L19" i="24" s="1"/>
  <c r="J31" i="24"/>
  <c r="K31" i="24" s="1"/>
  <c r="L31" i="24" s="1"/>
  <c r="L27" i="24"/>
  <c r="L25" i="24"/>
  <c r="F11" i="23"/>
  <c r="F12" i="23"/>
  <c r="M8" i="23"/>
  <c r="M10" i="15"/>
  <c r="P10" i="15" s="1"/>
  <c r="Q10" i="15" s="1"/>
  <c r="M29" i="24" l="1"/>
  <c r="M19" i="24"/>
  <c r="M20" i="24"/>
  <c r="M30" i="24"/>
  <c r="M23" i="24"/>
  <c r="M24" i="24"/>
  <c r="M21" i="24"/>
  <c r="M22" i="24"/>
  <c r="M27" i="24"/>
  <c r="M28" i="24"/>
  <c r="M25" i="24"/>
  <c r="M26" i="24"/>
  <c r="M31" i="24"/>
  <c r="O10" i="15"/>
  <c r="J27" i="25"/>
  <c r="I27" i="25"/>
  <c r="K27" i="25" s="1"/>
  <c r="J26" i="25"/>
  <c r="I26" i="25"/>
  <c r="K26" i="25" s="1"/>
  <c r="J24" i="25"/>
  <c r="I24" i="25"/>
  <c r="K24" i="25" s="1"/>
  <c r="J22" i="25"/>
  <c r="I22" i="25"/>
  <c r="K22" i="25" s="1"/>
  <c r="J21" i="25"/>
  <c r="I21" i="25"/>
  <c r="K21" i="25" s="1"/>
  <c r="J20" i="25"/>
  <c r="I20" i="25"/>
  <c r="K20" i="25" s="1"/>
  <c r="J19" i="25"/>
  <c r="I19" i="25"/>
  <c r="K19" i="25" s="1"/>
  <c r="J18" i="25"/>
  <c r="I18" i="25"/>
  <c r="K18" i="25" s="1"/>
  <c r="J17" i="25"/>
  <c r="I17" i="25"/>
  <c r="K17" i="25" s="1"/>
  <c r="M16" i="25"/>
  <c r="I16" i="25"/>
  <c r="H16" i="25"/>
  <c r="G16" i="25"/>
  <c r="F16" i="25"/>
  <c r="J15" i="25"/>
  <c r="I15" i="25"/>
  <c r="K15" i="25" s="1"/>
  <c r="J14" i="25"/>
  <c r="I14" i="25"/>
  <c r="K14" i="25" s="1"/>
  <c r="J13" i="25"/>
  <c r="I13" i="25"/>
  <c r="K13" i="25" s="1"/>
  <c r="M12" i="25"/>
  <c r="M23" i="25" s="1"/>
  <c r="M25" i="25" s="1"/>
  <c r="M28" i="25" s="1"/>
  <c r="I12" i="25"/>
  <c r="H12" i="25"/>
  <c r="H23" i="25" s="1"/>
  <c r="H25" i="25" s="1"/>
  <c r="H28" i="25" s="1"/>
  <c r="G12" i="25"/>
  <c r="G23" i="25" s="1"/>
  <c r="G25" i="25" s="1"/>
  <c r="G28" i="25" s="1"/>
  <c r="F12" i="25"/>
  <c r="F23" i="25" s="1"/>
  <c r="F25" i="25" s="1"/>
  <c r="F28" i="25" s="1"/>
  <c r="F28" i="8"/>
  <c r="F27" i="8"/>
  <c r="F21" i="8"/>
  <c r="F22" i="8"/>
  <c r="F23" i="8"/>
  <c r="F25" i="8"/>
  <c r="F29" i="8"/>
  <c r="E11" i="23" s="1"/>
  <c r="F30" i="8"/>
  <c r="F31" i="8"/>
  <c r="E9" i="23"/>
  <c r="F9" i="23" s="1"/>
  <c r="F24" i="23"/>
  <c r="F22" i="23"/>
  <c r="F20" i="23"/>
  <c r="F18" i="23"/>
  <c r="F16" i="23"/>
  <c r="M18" i="23"/>
  <c r="M9" i="23"/>
  <c r="E12" i="23"/>
  <c r="D12" i="23"/>
  <c r="D11" i="23"/>
  <c r="D9" i="23"/>
  <c r="D26" i="23"/>
  <c r="F26" i="23" s="1"/>
  <c r="L19" i="23"/>
  <c r="K19" i="23"/>
  <c r="L16" i="23"/>
  <c r="M16" i="23" s="1"/>
  <c r="K16" i="23"/>
  <c r="A4" i="23"/>
  <c r="S41" i="18"/>
  <c r="S4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S40" i="18" s="1"/>
  <c r="Q41" i="18"/>
  <c r="Q42" i="18"/>
  <c r="F12" i="18" l="1"/>
  <c r="I23" i="25"/>
  <c r="J12" i="25"/>
  <c r="J16" i="25"/>
  <c r="K12" i="25"/>
  <c r="K16" i="25"/>
  <c r="M19" i="23"/>
  <c r="K23" i="25" l="1"/>
  <c r="J23" i="25"/>
  <c r="I25" i="25"/>
  <c r="L25" i="25" l="1"/>
  <c r="K25" i="25"/>
  <c r="J25" i="25"/>
  <c r="J28" i="25" s="1"/>
  <c r="I28" i="25"/>
  <c r="C26" i="8"/>
  <c r="D21" i="8"/>
  <c r="E21" i="8"/>
  <c r="D26" i="8"/>
  <c r="E26" i="8"/>
  <c r="E32" i="8" s="1"/>
  <c r="G15" i="8"/>
  <c r="G14" i="8"/>
  <c r="E24" i="8"/>
  <c r="E33" i="8" s="1"/>
  <c r="A40" i="18"/>
  <c r="B40" i="18"/>
  <c r="D40" i="18"/>
  <c r="E40" i="18"/>
  <c r="A41" i="18"/>
  <c r="B41" i="18"/>
  <c r="D41" i="18"/>
  <c r="E41" i="18"/>
  <c r="A42" i="18"/>
  <c r="B42" i="18"/>
  <c r="D42" i="18"/>
  <c r="E4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12" i="18"/>
  <c r="N42" i="15"/>
  <c r="L42" i="15"/>
  <c r="J42" i="15"/>
  <c r="K42" i="15"/>
  <c r="M11" i="15"/>
  <c r="O11" i="15" s="1"/>
  <c r="M12" i="15"/>
  <c r="O12" i="15" s="1"/>
  <c r="M13" i="15"/>
  <c r="O13" i="15" s="1"/>
  <c r="M14" i="15"/>
  <c r="O14" i="15" s="1"/>
  <c r="M15" i="15"/>
  <c r="O15" i="15" s="1"/>
  <c r="M16" i="15"/>
  <c r="O16" i="15" s="1"/>
  <c r="M17" i="15"/>
  <c r="O17" i="15" s="1"/>
  <c r="M18" i="15"/>
  <c r="O18" i="15" s="1"/>
  <c r="M19" i="15"/>
  <c r="O19" i="15" s="1"/>
  <c r="M20" i="15"/>
  <c r="O20" i="15" s="1"/>
  <c r="M21" i="15"/>
  <c r="O21" i="15" s="1"/>
  <c r="M22" i="15"/>
  <c r="O22" i="15" s="1"/>
  <c r="M23" i="15"/>
  <c r="O23" i="15" s="1"/>
  <c r="M24" i="15"/>
  <c r="O24" i="15" s="1"/>
  <c r="M25" i="15"/>
  <c r="O25" i="15" s="1"/>
  <c r="M26" i="15"/>
  <c r="O26" i="15" s="1"/>
  <c r="M27" i="15"/>
  <c r="O27" i="15" s="1"/>
  <c r="M28" i="15"/>
  <c r="O28" i="15" s="1"/>
  <c r="M29" i="15"/>
  <c r="O29" i="15" s="1"/>
  <c r="M30" i="15"/>
  <c r="O30" i="15" s="1"/>
  <c r="M31" i="15"/>
  <c r="O31" i="15" s="1"/>
  <c r="M32" i="15"/>
  <c r="O32" i="15" s="1"/>
  <c r="M33" i="15"/>
  <c r="O33" i="15" s="1"/>
  <c r="M34" i="15"/>
  <c r="O34" i="15" s="1"/>
  <c r="M35" i="15"/>
  <c r="O35" i="15" s="1"/>
  <c r="M36" i="15"/>
  <c r="O36" i="15" s="1"/>
  <c r="M37" i="15"/>
  <c r="O37" i="15" s="1"/>
  <c r="M38" i="15"/>
  <c r="O38" i="15" s="1"/>
  <c r="M39" i="15"/>
  <c r="O39" i="15" s="1"/>
  <c r="M40" i="15"/>
  <c r="O40" i="15" s="1"/>
  <c r="M41" i="15"/>
  <c r="O41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0" i="14"/>
  <c r="Q12" i="14" s="1"/>
  <c r="P10" i="14"/>
  <c r="O10" i="14"/>
  <c r="N10" i="14"/>
  <c r="N27" i="14" s="1"/>
  <c r="M10" i="14"/>
  <c r="M23" i="14" s="1"/>
  <c r="L10" i="14"/>
  <c r="L11" i="14" s="1"/>
  <c r="K10" i="14"/>
  <c r="K27" i="14" s="1"/>
  <c r="J10" i="14"/>
  <c r="I10" i="14"/>
  <c r="I11" i="14" s="1"/>
  <c r="H10" i="14"/>
  <c r="G10" i="14"/>
  <c r="F10" i="14"/>
  <c r="F27" i="14" s="1"/>
  <c r="E10" i="14"/>
  <c r="E11" i="14" s="1"/>
  <c r="D10" i="14"/>
  <c r="C10" i="14"/>
  <c r="C23" i="14" s="1"/>
  <c r="P41" i="15" l="1"/>
  <c r="F39" i="18"/>
  <c r="F35" i="18"/>
  <c r="F31" i="18"/>
  <c r="F27" i="18"/>
  <c r="F23" i="18"/>
  <c r="F19" i="18"/>
  <c r="F15" i="18"/>
  <c r="F42" i="18"/>
  <c r="F38" i="18"/>
  <c r="F34" i="18"/>
  <c r="F30" i="18"/>
  <c r="F26" i="18"/>
  <c r="F22" i="18"/>
  <c r="F18" i="18"/>
  <c r="F14" i="18"/>
  <c r="F41" i="18"/>
  <c r="F37" i="18"/>
  <c r="F33" i="18"/>
  <c r="F29" i="18"/>
  <c r="F25" i="18"/>
  <c r="F21" i="18"/>
  <c r="F17" i="18"/>
  <c r="F13" i="18"/>
  <c r="F40" i="18"/>
  <c r="F36" i="18"/>
  <c r="F32" i="18"/>
  <c r="F28" i="18"/>
  <c r="F24" i="18"/>
  <c r="F20" i="18"/>
  <c r="F16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E8" i="23"/>
  <c r="F26" i="8"/>
  <c r="D32" i="8"/>
  <c r="F32" i="8" s="1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P11" i="15"/>
  <c r="Q11" i="15" s="1"/>
  <c r="P12" i="15"/>
  <c r="Q12" i="15" s="1"/>
  <c r="P13" i="15"/>
  <c r="Q13" i="15" s="1"/>
  <c r="P14" i="15"/>
  <c r="Q14" i="15" s="1"/>
  <c r="P15" i="15"/>
  <c r="Q15" i="15" s="1"/>
  <c r="P16" i="15"/>
  <c r="Q16" i="15" s="1"/>
  <c r="P17" i="15"/>
  <c r="Q17" i="15" s="1"/>
  <c r="P18" i="15"/>
  <c r="Q18" i="15" s="1"/>
  <c r="P19" i="15"/>
  <c r="Q19" i="15" s="1"/>
  <c r="P20" i="15"/>
  <c r="Q20" i="15" s="1"/>
  <c r="P21" i="15"/>
  <c r="Q21" i="15" s="1"/>
  <c r="P22" i="15"/>
  <c r="Q22" i="15" s="1"/>
  <c r="P23" i="15"/>
  <c r="Q23" i="15" s="1"/>
  <c r="P24" i="15"/>
  <c r="Q24" i="15" s="1"/>
  <c r="P25" i="15"/>
  <c r="Q25" i="15" s="1"/>
  <c r="P26" i="15"/>
  <c r="Q26" i="15" s="1"/>
  <c r="P27" i="15"/>
  <c r="Q27" i="15" s="1"/>
  <c r="P28" i="15"/>
  <c r="Q28" i="15" s="1"/>
  <c r="P29" i="15"/>
  <c r="Q29" i="15" s="1"/>
  <c r="P30" i="15"/>
  <c r="Q30" i="15" s="1"/>
  <c r="P31" i="15"/>
  <c r="Q31" i="15" s="1"/>
  <c r="P32" i="15"/>
  <c r="Q32" i="15" s="1"/>
  <c r="P33" i="15"/>
  <c r="Q33" i="15" s="1"/>
  <c r="P34" i="15"/>
  <c r="Q34" i="15" s="1"/>
  <c r="P35" i="15"/>
  <c r="Q35" i="15" s="1"/>
  <c r="P36" i="15"/>
  <c r="Q36" i="15" s="1"/>
  <c r="P37" i="15"/>
  <c r="Q37" i="15" s="1"/>
  <c r="P38" i="15"/>
  <c r="Q38" i="15" s="1"/>
  <c r="P39" i="15"/>
  <c r="Q39" i="15" s="1"/>
  <c r="P40" i="15"/>
  <c r="Q40" i="15" s="1"/>
  <c r="Q41" i="15"/>
  <c r="G17" i="8"/>
  <c r="E10" i="23" l="1"/>
  <c r="D24" i="8"/>
  <c r="D33" i="8" s="1"/>
  <c r="L10" i="23"/>
  <c r="L17" i="23" s="1"/>
  <c r="M42" i="15"/>
  <c r="O42" i="15" s="1"/>
  <c r="M79" i="22"/>
  <c r="O79" i="22"/>
  <c r="E13" i="23" l="1"/>
  <c r="P42" i="15"/>
  <c r="Q42" i="15" s="1"/>
  <c r="F24" i="8"/>
  <c r="I15" i="8" l="1"/>
  <c r="I19" i="8"/>
  <c r="I23" i="8"/>
  <c r="I16" i="8"/>
  <c r="I20" i="8"/>
  <c r="I24" i="8"/>
  <c r="I17" i="8"/>
  <c r="I21" i="8"/>
  <c r="F33" i="8"/>
  <c r="I14" i="8"/>
  <c r="I18" i="8"/>
  <c r="I22" i="8"/>
  <c r="I13" i="8"/>
  <c r="I12" i="8"/>
  <c r="I11" i="8"/>
  <c r="E17" i="23"/>
  <c r="E23" i="23"/>
  <c r="E25" i="23"/>
  <c r="E19" i="23"/>
  <c r="E27" i="23"/>
  <c r="E21" i="23"/>
  <c r="R43" i="18"/>
  <c r="I43" i="18"/>
  <c r="J43" i="18"/>
  <c r="K43" i="18"/>
  <c r="L43" i="18"/>
  <c r="M43" i="18"/>
  <c r="N43" i="18"/>
  <c r="O43" i="18"/>
  <c r="P43" i="18"/>
  <c r="H43" i="18"/>
  <c r="Q12" i="18"/>
  <c r="F43" i="18" l="1"/>
  <c r="Q43" i="18" l="1"/>
  <c r="C11" i="14" l="1"/>
  <c r="E13" i="18" l="1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G22" i="8"/>
  <c r="G27" i="8"/>
  <c r="G20" i="8"/>
  <c r="G13" i="8"/>
  <c r="H13" i="8" s="1"/>
  <c r="G23" i="8"/>
  <c r="G19" i="8"/>
  <c r="G28" i="8"/>
  <c r="G18" i="8"/>
  <c r="C32" i="8"/>
  <c r="C21" i="8"/>
  <c r="G16" i="8" l="1"/>
  <c r="G30" i="8"/>
  <c r="G31" i="8"/>
  <c r="G29" i="8"/>
  <c r="S12" i="18"/>
  <c r="S43" i="18" s="1"/>
  <c r="T12" i="18" s="1"/>
  <c r="D28" i="14"/>
  <c r="G26" i="8"/>
  <c r="T13" i="18" l="1"/>
  <c r="C24" i="8"/>
  <c r="C33" i="8" s="1"/>
  <c r="D8" i="23"/>
  <c r="F8" i="23" s="1"/>
  <c r="G12" i="8"/>
  <c r="H12" i="8" s="1"/>
  <c r="T41" i="18"/>
  <c r="T40" i="18"/>
  <c r="T42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T34" i="18"/>
  <c r="T31" i="18"/>
  <c r="T29" i="18"/>
  <c r="T30" i="18"/>
  <c r="T32" i="18"/>
  <c r="T36" i="18"/>
  <c r="T33" i="18"/>
  <c r="T39" i="18"/>
  <c r="T38" i="18"/>
  <c r="T37" i="18"/>
  <c r="T35" i="18"/>
  <c r="T14" i="18"/>
  <c r="T18" i="18"/>
  <c r="T22" i="18"/>
  <c r="T26" i="18"/>
  <c r="T21" i="18"/>
  <c r="T15" i="18"/>
  <c r="T19" i="18"/>
  <c r="T23" i="18"/>
  <c r="T27" i="18"/>
  <c r="T20" i="18"/>
  <c r="T24" i="18"/>
  <c r="T28" i="18"/>
  <c r="T17" i="18"/>
  <c r="T16" i="18"/>
  <c r="T25" i="18"/>
  <c r="I29" i="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Q44" i="18"/>
  <c r="N28" i="14"/>
  <c r="F28" i="14"/>
  <c r="J28" i="14"/>
  <c r="I28" i="14"/>
  <c r="V28" i="14"/>
  <c r="G32" i="8"/>
  <c r="I31" i="8"/>
  <c r="I28" i="8"/>
  <c r="I32" i="8"/>
  <c r="I30" i="8"/>
  <c r="K10" i="23" l="1"/>
  <c r="G11" i="8"/>
  <c r="H11" i="8" s="1"/>
  <c r="D10" i="23"/>
  <c r="F10" i="23" s="1"/>
  <c r="K17" i="23"/>
  <c r="M17" i="23" s="1"/>
  <c r="M10" i="23"/>
  <c r="S44" i="18"/>
  <c r="M44" i="18"/>
  <c r="L44" i="18"/>
  <c r="J44" i="18"/>
  <c r="R44" i="18"/>
  <c r="P44" i="18"/>
  <c r="N44" i="18"/>
  <c r="I44" i="18"/>
  <c r="O44" i="18"/>
  <c r="H44" i="18"/>
  <c r="K44" i="18"/>
  <c r="D13" i="23" l="1"/>
  <c r="F13" i="23" s="1"/>
  <c r="T43" i="18"/>
  <c r="D17" i="23" l="1"/>
  <c r="F17" i="23" s="1"/>
  <c r="D27" i="23"/>
  <c r="F27" i="23" s="1"/>
  <c r="D25" i="23"/>
  <c r="F25" i="23" s="1"/>
  <c r="D19" i="23"/>
  <c r="F19" i="23" s="1"/>
  <c r="D23" i="23"/>
  <c r="F23" i="23" s="1"/>
  <c r="D21" i="23"/>
  <c r="F21" i="23" s="1"/>
  <c r="G24" i="8"/>
  <c r="H24" i="8" l="1"/>
  <c r="G33" i="8"/>
</calcChain>
</file>

<file path=xl/comments1.xml><?xml version="1.0" encoding="utf-8"?>
<comments xmlns="http://schemas.openxmlformats.org/spreadsheetml/2006/main">
  <authors>
    <author>Gustavo Milhomem Brito Menezes</author>
    <author>Flavia Rios Costa</author>
  </authors>
  <commentList>
    <comment ref="A8" author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1">
      <text>
        <r>
          <rPr>
            <sz val="12"/>
            <color indexed="81"/>
            <rFont val="Tahoma"/>
            <family val="2"/>
          </rPr>
          <t xml:space="preserve">AT= Projeto ou Atividade Atual ( já existente no Plano de Ação 2016)                             
N= Projeto ou Atividade Nova 
R= Projeto ou Atividade Reformulada (alterada)
E= Projeto ou Atividade Excluída
</t>
        </r>
      </text>
    </comment>
    <comment ref="D8" author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12"/>
            <color indexed="81"/>
            <rFont val="Tahoma"/>
            <family val="2"/>
          </rPr>
          <t>Valores  dos Projetos/Atividades do Plano de Ação 2016.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Reprogramação 2016 aprovado.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Apoio.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Os valores devem ser iguais do Plano de Ação 2016 aprovado.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Valores de acordo com a execução orçamentária conforme  o sistema utilizado- Siscont.Net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De acordo com as ações e metas a serem executados no 2 º semestre de 2016.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Observar os valores que estão nas Diretrizes da Reprogramação 2016.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1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Flavia Rios Costa</author>
  </authors>
  <commentList>
    <comment ref="C10" authorId="0">
      <text>
        <r>
          <rPr>
            <sz val="12"/>
            <color indexed="81"/>
            <rFont val="Tahoma"/>
            <family val="2"/>
          </rPr>
          <t xml:space="preserve">AT= Projeto ou Atividade Atual ( já existente no Plano de Ação 2016)                             
N= Projeto ou Atividade Nova 
R= Projeto ou Atividade Reformulada (alterada)
E= Projeto ou Atividade Excluída
</t>
        </r>
      </text>
    </comment>
  </commentList>
</comments>
</file>

<file path=xl/comments5.xml><?xml version="1.0" encoding="utf-8"?>
<comments xmlns="http://schemas.openxmlformats.org/spreadsheetml/2006/main">
  <authors>
    <author>Gustavo Milhomem Brito Menezes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Vinculada as Receitas de Arrecadação do Anexo 1.1 - Usos e Fontes.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Reprogramação 2016.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= Receita de Arrecadação + Recurso do Fundo de Apoio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Vinculada as Receitas de Arrecadação do Anexo 1.1 - Usos e Fontes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Vinculada as Receitas de Arrecadação do Anexo 1.1 - Usos e Fontes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RAL= Receita de Arrecadação + Fundo de Apoio (apenas CAU Básicos) - Aportes ( CSC + FA)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Os valores que constam no Parecer do Plano de Ação 2016.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Valor deve ser vinculado aos projetos e atividades que constam no quadro geral.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charset val="1"/>
          </rPr>
          <t>Os valores que constam no Parecer do Plano de Ação 2016.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Valor deve ser vinculado aos projetos e atividades que constam no quadro geral.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Tania Mara Chaves Daldegan</author>
  </authors>
  <commentList>
    <comment ref="B13" author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Flavia Rios Costa</author>
  </authors>
  <commentList>
    <comment ref="B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1"/>
            <rFont val="Tahoma"/>
            <family val="2"/>
          </rPr>
          <t xml:space="preserve">
N  =Nova ação / meta 
R= Ação/ meta reformulada
E= Ação/meta excluída
</t>
        </r>
      </text>
    </comment>
    <comment ref="E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Valores Previstos no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<sst xmlns="http://schemas.openxmlformats.org/spreadsheetml/2006/main" count="1288" uniqueCount="498">
  <si>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</si>
  <si>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</si>
  <si>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</si>
  <si>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</si>
  <si>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</si>
  <si>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</si>
  <si>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</si>
  <si>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</si>
  <si>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</si>
  <si>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</si>
  <si>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</si>
  <si>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</si>
  <si>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</si>
  <si>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</si>
  <si>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</si>
  <si>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</si>
  <si>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</si>
  <si>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</si>
  <si>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</si>
  <si>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</si>
  <si>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</si>
  <si>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</si>
  <si>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</si>
  <si>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</si>
  <si>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</si>
  <si>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</si>
  <si>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</si>
  <si>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</si>
  <si>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</si>
  <si>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</si>
  <si>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</si>
  <si>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</si>
  <si>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</si>
  <si>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</si>
  <si>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</si>
  <si>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</si>
  <si>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</si>
  <si>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</si>
  <si>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</si>
  <si>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</si>
  <si>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</si>
  <si>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</si>
  <si>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</si>
  <si>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</si>
  <si>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</si>
  <si>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</si>
  <si>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</si>
  <si>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</si>
  <si>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</si>
  <si>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</si>
  <si>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</si>
  <si>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</si>
  <si>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</si>
  <si>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</si>
  <si>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</si>
  <si>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</si>
  <si>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</si>
  <si>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</si>
  <si>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</si>
  <si>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</si>
  <si>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</si>
  <si>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</si>
  <si>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</si>
  <si>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</si>
  <si>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</si>
  <si>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</si>
  <si>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</si>
  <si>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</si>
  <si>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</si>
  <si>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</si>
  <si>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</si>
  <si>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</si>
  <si>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</si>
  <si>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</si>
  <si>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</si>
  <si>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</si>
  <si>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</si>
  <si>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</si>
  <si>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</si>
  <si>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</si>
  <si>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</si>
  <si>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</si>
  <si>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</si>
  <si>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</si>
  <si>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</si>
  <si>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</si>
  <si>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</si>
  <si>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</si>
  <si>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</si>
  <si>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</si>
  <si>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</si>
  <si>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</si>
  <si>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</si>
  <si>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</si>
  <si>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</si>
  <si>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</si>
  <si>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</si>
  <si>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</si>
  <si>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</si>
  <si>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</si>
  <si>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</si>
  <si>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</si>
  <si>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</si>
  <si>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</si>
  <si>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</si>
  <si>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</si>
  <si>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</si>
  <si>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</si>
  <si>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</si>
  <si>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</si>
  <si>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</si>
  <si>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</si>
  <si>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</si>
  <si>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</si>
  <si>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</si>
  <si>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</si>
  <si>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</si>
  <si>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</si>
  <si>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</si>
  <si>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</si>
  <si>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</si>
  <si>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</si>
  <si>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</si>
  <si>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</si>
  <si>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</si>
  <si>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</si>
  <si>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</si>
  <si>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</si>
  <si>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</si>
  <si>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</si>
  <si>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</si>
  <si>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</si>
  <si>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</si>
  <si>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</si>
  <si>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</si>
  <si>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</si>
  <si>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</si>
  <si>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</si>
  <si>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</si>
  <si>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</si>
  <si>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</si>
  <si>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</si>
  <si>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</si>
  <si>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</si>
  <si>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</si>
  <si>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</si>
  <si>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</si>
  <si>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</si>
  <si>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</si>
  <si>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>% Partic.
(G)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</si>
  <si>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</si>
  <si>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</si>
  <si>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</si>
  <si>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</si>
  <si>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</si>
  <si>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</si>
  <si>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</si>
  <si>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</si>
  <si>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</si>
  <si>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</si>
  <si>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</si>
  <si>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</si>
  <si>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</si>
  <si>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</si>
  <si>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</si>
  <si>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</si>
  <si>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</si>
  <si>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</si>
  <si>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</si>
  <si>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</si>
  <si>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</si>
  <si>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</si>
  <si>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</si>
  <si>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</si>
  <si>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</si>
  <si>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</si>
  <si>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</si>
  <si>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</si>
  <si>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</si>
  <si>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</si>
  <si>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</si>
  <si>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</si>
  <si>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</si>
  <si>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</si>
  <si>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</si>
  <si>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</si>
  <si>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</si>
  <si>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</si>
  <si>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>Meta 2016 - Prevista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</si>
  <si>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</si>
  <si>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</si>
  <si>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</si>
  <si>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</si>
  <si>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</si>
  <si>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</si>
  <si>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</si>
  <si>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</si>
  <si>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</si>
  <si>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</si>
  <si>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</si>
  <si>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</si>
  <si>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</si>
  <si>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</si>
  <si>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</si>
  <si>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</si>
  <si>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</si>
  <si>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</si>
  <si>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</si>
  <si>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</si>
  <si>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</si>
  <si>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</si>
  <si>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</si>
  <si>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</si>
  <si>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</si>
  <si>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</si>
  <si>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</si>
  <si>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</si>
  <si>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</si>
  <si>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</si>
  <si>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</si>
  <si>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</si>
  <si>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</si>
  <si>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</si>
  <si>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</si>
  <si>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</si>
  <si>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</si>
  <si>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</si>
  <si>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</si>
  <si>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</si>
  <si>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</si>
  <si>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</si>
  <si>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</si>
  <si>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</si>
  <si>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</si>
  <si>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</si>
  <si>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</si>
  <si>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Anexo 1.1 - Demonstrativo de Usos e Fontes - Reprogramação 2016</t>
  </si>
  <si>
    <t>Orientação:  Na proposta da Reprogramação 2016, para as receitas de Arrecadação - anuidades, RRT, taxas e multas, devem ser considerados os valores constantes das Diretrizes da Reprogramação 2016. As células sinalizadas, em cinza, são fórmulas e não devem ser modificadas. Verificar os comentários colocando o cursor na célula correspondente, no cabeçalho.</t>
  </si>
  <si>
    <t xml:space="preserve">Proposta Reprogramação (D=B+C)  </t>
  </si>
  <si>
    <t>Fundo de Apoio  (E)</t>
  </si>
  <si>
    <t xml:space="preserve">Reprogramação 2016 </t>
  </si>
  <si>
    <t>PLANO DE AÇÃO - REPROGRAMAÇÃO 2016</t>
  </si>
  <si>
    <t>Programação 2016 (A)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</si>
  <si>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</si>
  <si>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</si>
  <si>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</si>
  <si>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</si>
  <si>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</si>
  <si>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</si>
  <si>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</si>
  <si>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</si>
  <si>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</si>
  <si>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</si>
  <si>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</si>
  <si>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</si>
  <si>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</si>
  <si>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</si>
  <si>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</si>
  <si>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</si>
  <si>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</si>
  <si>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</si>
  <si>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</si>
  <si>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</si>
  <si>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</si>
  <si>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</si>
  <si>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</si>
  <si>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</si>
  <si>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</si>
  <si>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</si>
  <si>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</si>
  <si>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</si>
  <si>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</si>
  <si>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</si>
  <si>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</si>
  <si>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Proposta Reprogramação (D=B+C)</t>
  </si>
  <si>
    <t>Programação 2016   (A)</t>
  </si>
  <si>
    <t>Valores (E=D-A)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</si>
  <si>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</si>
  <si>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</si>
  <si>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</si>
  <si>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</si>
  <si>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</si>
  <si>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</si>
  <si>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</si>
  <si>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</si>
  <si>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</si>
  <si>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</si>
  <si>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</si>
  <si>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</si>
  <si>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</si>
  <si>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</si>
  <si>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</si>
  <si>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</si>
  <si>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</si>
  <si>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</si>
  <si>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Valor da Programação 2016 (R$)</t>
  </si>
  <si>
    <t>Valor da Reprogramação 2016 (R$)</t>
  </si>
  <si>
    <t>Anexo 1.2- Aplicações por Projeto/Atividade - por Elemento de Despesa (Consolidado) - 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</si>
  <si>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</si>
  <si>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</si>
  <si>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</si>
  <si>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Custo da Ação (R$)</t>
  </si>
  <si>
    <t>Valores                        (E=D-A)</t>
  </si>
  <si>
    <t>%
(F=D/A)</t>
  </si>
  <si>
    <t>Proposta de Reprogramação (D=B+C)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</si>
  <si>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</si>
  <si>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</si>
  <si>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</si>
  <si>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</si>
  <si>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</si>
  <si>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</si>
  <si>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</si>
  <si>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CAU/UF:  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</si>
  <si>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</si>
  <si>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</si>
  <si>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Obs: Preencher as Metas Previstas com as informações constantes na Programação 2016. Caso seja necessário a revisão, informar no campo "Meta 2016- Revisada".</t>
  </si>
  <si>
    <t xml:space="preserve">Part. % (G)                          </t>
  </si>
  <si>
    <t>Pessoal e Encargos</t>
  </si>
  <si>
    <t>pessoal e encargos</t>
  </si>
  <si>
    <t>Sugestão: troquei para "pessoal e encargos" conforme está no siscont</t>
  </si>
  <si>
    <t>A. Pessoal e Encargos (Valores totais)</t>
  </si>
  <si>
    <t>% (G=F/A *100)</t>
  </si>
  <si>
    <t xml:space="preserve">Inclui os tipos </t>
  </si>
  <si>
    <t>% Utilização do Fundo de Apoio</t>
  </si>
  <si>
    <t>Execução Jan/Maio (B)</t>
  </si>
  <si>
    <t>%        (F=E/A)</t>
  </si>
  <si>
    <t xml:space="preserve"> Valor (R$)     (F=D-A)</t>
  </si>
  <si>
    <t>Projetado Jun/Dez (C )</t>
  </si>
  <si>
    <t>%
(F=E/A)</t>
  </si>
  <si>
    <t>AT/N/R/E</t>
  </si>
  <si>
    <t xml:space="preserve">Responsável Projeto/Atividade: </t>
  </si>
  <si>
    <t>Denominação do Projeto ou Atividade :</t>
  </si>
  <si>
    <t>Objetivo Geral :</t>
  </si>
  <si>
    <t xml:space="preserve">Objetivo Estratégico Principal : </t>
  </si>
  <si>
    <t xml:space="preserve">Resultado esperado do Projeto/Atividade: </t>
  </si>
  <si>
    <t>AVALIAÇÃO DOS RESULTADOS ALCANÇADOS NO PERÍODO JANEIRO A MAIO/2016 E JUSTIFICATIVA PARA AS ALTERAÇÕES  EFETUADAS DO PROJETO/ ATIVIDADE INICIAL OU PARA CRIAÇÃO DE NOVOS PROJETOS/ATIVIDADES</t>
  </si>
  <si>
    <t>Orientação: As células sinalizadas, em cinza, são fórmulas e não devem ser modificadas. Verificar os comentários colocando o cursor na célula correspondente, no cabeçalho. Caso seja necessário aumentar o número de linhas, favor atentar na continuidade das fórmulas.</t>
  </si>
  <si>
    <t>Projetado Jun/Dez  (C)</t>
  </si>
  <si>
    <t>N/R/E</t>
  </si>
  <si>
    <t xml:space="preserve">LEGENDA:  N = NOVA/ R= REFORMULADA/ E= EXCLUÍDA </t>
  </si>
  <si>
    <t>Verificar as informações que constam no comentário de taxas e multas .</t>
  </si>
  <si>
    <t>Orientação:  Selecionar os objetivos estratégicos em  âmbito local trabalhados em 2016. Os objetivos estratégicos em âmbito nacional (Fiscalização e Atendimento) devem ser obrigatoriamente trabalhados.</t>
  </si>
  <si>
    <t>Anexo 1.3- Limites de Aplicação dos Recursos Estratégicos</t>
  </si>
  <si>
    <t>Anexo 1.4 - Quadro Descritivo de Ações e Metas do Plano de Ação - Reprogramação 2016</t>
  </si>
  <si>
    <t>1-QUADRO GERAL</t>
  </si>
  <si>
    <t xml:space="preserve">Tipo (Projeto ou  Atividade ): </t>
  </si>
  <si>
    <t>Obs:  O anexo 1.4  deve ser preenchido para os projetos/atividades aprovados em 2016, que na proposta de Reprogramação apresentem alterações nas ações, metas e/ou resultados, e para os novos projetos/atividades. As células sinalizadas, em cinza, são fórmulas e não devem ser modificadas.</t>
  </si>
  <si>
    <t>COMISSÃO DE ORGANIZAÇÃO, ADMINISTRAÇÃO, PLANEJAMENTO E FINANÇAS DO CAU/AM</t>
  </si>
  <si>
    <t>MAURÍCIO ROCHA CARVALHO</t>
  </si>
  <si>
    <t>ATIVIDADE</t>
  </si>
  <si>
    <t>MANUTENÇÃO DAS ATIVIDADES DA COMISSÃO DE ORGANIZAÇÃO, ADMIN., PLANEJAMENTO E FINANÇAS</t>
  </si>
  <si>
    <t>ACOMPANHAR A EXECUÇÃO E AVALIAÇÃO DO PLANEJAMENTO, ORÇAMENTO E FINANÇAS DO CAU/AM, ENCAMINHANDO OS RESULTADOS ALCANÇADOS AO PLENÁRIO PARA APRECIAÇÃO E APROVAÇÃO.</t>
  </si>
  <si>
    <t>ACOMPANHAMENTO, ORIENTAÇÃO E SUPERVISÃO DAS ATIVIDADES DE PLANEJAMENTO, ORÇAMENTO E FINANÇAS DO CAU/AM</t>
  </si>
  <si>
    <t>R</t>
  </si>
  <si>
    <t>Participação em Reuniões de Comissão CAU/BR</t>
  </si>
  <si>
    <t>Maurício Rocha Carvalho</t>
  </si>
  <si>
    <t>Aquisição de Passagem Aéreas</t>
  </si>
  <si>
    <t>01 Reunião nacionais
Diárias Nacionais (evento estimado em 2 dias cada): 2 diárias e 1 auxílio deslocamento</t>
  </si>
  <si>
    <t>01 Reunião nacional</t>
  </si>
  <si>
    <t>Tendo em vista que não houve reuniões no primeiro semestre, bem como a diminuição da arrecação, procedeu-se com a redução de participação em Reuniões Nacionais.</t>
  </si>
  <si>
    <t>COMISSÃO DE EXERCÍCIO PROFISSIONAL, ÉTICA E DISCIPLINA</t>
  </si>
  <si>
    <t>EDMAR DE OLIVEIRA ANDRADE</t>
  </si>
  <si>
    <t xml:space="preserve">MANUTENÇÃO DAS ATIVIDADES DA COMISSÃO EXERCÍCIO PROFISISONAL, ÉTICA E DISCIPLINA </t>
  </si>
  <si>
    <t>Aprofundar a análise, o estudo e a discussão sobre assuntos relacionados a ética profissional a fim de encaminhar os resultados ao Plenário para apreciação.</t>
  </si>
  <si>
    <t>Dotar a profissão de arquitetura e urbanismo de mecanismos ético-profissionais, que regulem seus direitos, deveres e obrigações com a sociedade em geral.</t>
  </si>
  <si>
    <t>02 Reuniões nacionais
Diárias Nacionais (evento estimado em 2 dias cada): 2 diárias e 1 auxílio deslocamento</t>
  </si>
  <si>
    <t>02 Reuniões nacionais (02 passagens aéreas estimadas em 2.200</t>
  </si>
  <si>
    <t>Tendo em vista que a CEPED já executou a meta prevista de participação em 02 Reuniões Nacionais, não será orçado novas participações</t>
  </si>
  <si>
    <t>COMISSÃO DE ENSINO E FORMAÇÃO</t>
  </si>
  <si>
    <t>ANTÔNIO CARLOS RODRIGUE DA SILVA</t>
  </si>
  <si>
    <t>MANUTENÇÃO DAS ATIVIDADES DA COMISSÃO DE ENSINO E FORMAÇÃO</t>
  </si>
  <si>
    <t>PRESTAR APOIO CONSULTIVO E ANALÍTICO NO ÂMBITO DO ENSINO E FORMAÇÃO PROFISSIONAL A FIM DE ENCAMINHAR OS RESULTADOS ALCANÇADOS AO PLENÁRIO PARA APRECIAÇÃO.</t>
  </si>
  <si>
    <t>Alcançar aprofundamento da realidade do ensino e formação em arquitetura e urbanismo no estado do Amazonas, visando propiciar melhorias e reestruturação da qualidade curricular.</t>
  </si>
  <si>
    <t>01 Reunião nacional
Diárias Nacionais (evento estimado em 2 dias cada): 2 diárias e 1 auxílio deslocamento</t>
  </si>
  <si>
    <t>PRESIDÊNCIA</t>
  </si>
  <si>
    <t>JAIME KUCK</t>
  </si>
  <si>
    <t>PROJETO</t>
  </si>
  <si>
    <t>SEDE PRÓPRIA</t>
  </si>
  <si>
    <t>Constituir reserva de capital para aquisição da sede própria do CAU/AM</t>
  </si>
  <si>
    <t>Excelência no atendimentos aos profissionais e a sociedade em geral, por meio de infraestrutura própria.</t>
  </si>
  <si>
    <t>Constituir reserva de capital para aquisição de sede própria do CAU/AM</t>
  </si>
  <si>
    <t>Aquisição de sede própria do CAU/AM</t>
  </si>
  <si>
    <t>Jaime Kuck</t>
  </si>
  <si>
    <t>Frente o valor real do superávit do exercício 2015, foi necessário alocar recurso para o presente projeto.</t>
  </si>
  <si>
    <t>JOSÉ AUGUSTO BESSA JÚNIOR</t>
  </si>
  <si>
    <t>MANUTENÇÃO DAS ATIVIDADES DA PRESIDÊNCIA E PLENÁRIO DO CAU/AM</t>
  </si>
  <si>
    <t xml:space="preserve">Promoção de reuniões plenárias ordinárias e extraordinárias em cumprimento ao Regimento Interno do CAU/AM e representação institucional </t>
  </si>
  <si>
    <t>Participar das tomadas de decisões em âmbito local e nacional do CAU</t>
  </si>
  <si>
    <t>Remuneração de pessoal</t>
  </si>
  <si>
    <t>01-Assessor da Presidência;
01-Secretário(a);</t>
  </si>
  <si>
    <t>José Augusto Bessa Júnior</t>
  </si>
  <si>
    <t>Reuniões e eventos nacionais</t>
  </si>
  <si>
    <t>Participação em reuniões e eventos nacionais, estimado em 5 eventos.
10 - Diárias Nacionais (evento estimado em 2 dias cada);
05 - Auxílios Deslocamento.</t>
  </si>
  <si>
    <t>Jéssica Hall</t>
  </si>
  <si>
    <t>Aquisição de passagens aéreas</t>
  </si>
  <si>
    <t>05 - passagens aéreas para participação em eventos nacionais.</t>
  </si>
  <si>
    <t>E</t>
  </si>
  <si>
    <t>Rescisões de funcionários temporários e comissionados</t>
  </si>
  <si>
    <t>01-Assessor da presidência</t>
  </si>
  <si>
    <t>N</t>
  </si>
  <si>
    <t>Realização do Fórum de presidentes em Manaus</t>
  </si>
  <si>
    <t>Estrutura para realização do Fórum de Presidentes em Manaus</t>
  </si>
  <si>
    <t>Participação em evento/seminário no interior do estado do Amazonas</t>
  </si>
  <si>
    <t>Representação do CAU/AM em 01 evento no interior do estado do Amazonas</t>
  </si>
  <si>
    <t>Tendo em vista que a rescisão trabalhista prevista para o início do exercício vigente foi postegarda, necessitou-se nova estimativa de salários e encargos. As viagens foram revistas, por conta de algumas viagens da presidência serem custeadas pelo CAU/BR por meio do Fundo de Apoio.
Necessitou-se implementar ações voltadas para a realização do Fórum dos Presidente a ser realizado em Manaus, bem como representação do CAU/AM em seminário no interior do estado do Amazonas.</t>
  </si>
  <si>
    <t>GERÊNCIA TÉCNICA</t>
  </si>
  <si>
    <t>GABRIELA MARQUES</t>
  </si>
  <si>
    <t>MANUTENÇÃO DAS ATIVIDADES DE FISCALIZAÇÃO</t>
  </si>
  <si>
    <t>Manter em funcionalidade as atividades de fiscalização do CAU/AM a fim de promover o exercício ético da Arquitetura e Urbanismo no Amazonas</t>
  </si>
  <si>
    <t xml:space="preserve"> - Aumento do quantitativo de obras fiscalizadas; - Minimização das obras irregulares; </t>
  </si>
  <si>
    <t>02 - Agentes Fiscais;
01 - Assessor de Fiscalização;</t>
  </si>
  <si>
    <t>Fiscalização e Conscientização dos Arquitetos</t>
  </si>
  <si>
    <t xml:space="preserve"> - Despesa com combustível para fiscalização em canteiros de obras; feiras de eventos; instituições de ensino.
 - Manutenção de veículo
 - Confecção de coletes para identificação</t>
  </si>
  <si>
    <t>lançado</t>
  </si>
  <si>
    <t>Seguro de veículo  e de vida dos fiscais</t>
  </si>
  <si>
    <t>01 - seguro de veículo
02 - seguro de vida dos fiscais</t>
  </si>
  <si>
    <t>Viagens de Fiscalização</t>
  </si>
  <si>
    <t>Custear diárias para fiscalização no interior do estado do Amazonas
Previsão de 11 diárias e 02 passagens;</t>
  </si>
  <si>
    <t>Aquisição equipamentos permanente;</t>
  </si>
  <si>
    <t>Aquisição de 01 computador e 01 mesa</t>
  </si>
  <si>
    <t>Rescisão de funcionários</t>
  </si>
  <si>
    <t>01 - Assessoria de fiscalização</t>
  </si>
  <si>
    <t>Contratação de Estagiário</t>
  </si>
  <si>
    <t>01 - Estagiário</t>
  </si>
  <si>
    <t>APRIMORAMENTO DO PROCESSO DE ASSISTÊNCIA AOS ARQUITETOS E URBANISTAS E SOCIEDADE</t>
  </si>
  <si>
    <t>Desenvolver ações para tornar eficaz o atendimento e o relacionamento com os profissionais de arquitetura e urbanismo e a sociedade.</t>
  </si>
  <si>
    <t xml:space="preserve"> - Aumento da satisfação no atendimento junto aos Arquitetos e sociedade em geral;</t>
  </si>
  <si>
    <t>Manutenção de quadro de pessoal do atendimento</t>
  </si>
  <si>
    <t>01 - Gerente Técnica;
01 - Atendimento.</t>
  </si>
  <si>
    <t>GERÊNCIA GERAL</t>
  </si>
  <si>
    <t>CRISTIANNE DA SILVA MACÊDO</t>
  </si>
  <si>
    <t>MANUTENÇÃO DAS ATIVIDADES ADMINISTRATIVAS 2016</t>
  </si>
  <si>
    <t>Manter em funcionalidade as atividades administrativas do CAU/AM a fim de atender com eficácia e efetividade os funcionários, plenário, profissionais e a sociedade.</t>
  </si>
  <si>
    <t>Aprimoramento dos processos e metodologia de gestão; Transparência na administração dos recursos;  -Gestão de recursos orçamentário mais rigoroso.</t>
  </si>
  <si>
    <t>01 - Gerente Geral
01 - Assessor Jurídico</t>
  </si>
  <si>
    <t>Pagamento mensal de Serviços de Água e Esgoto, Energia Elétrica, Telefonia Móvel, Telefonia Fixa e Serviço de Internet</t>
  </si>
  <si>
    <t>01 - Água e Esgoto;
01 - Energia Elétrica;
01 - Telefonia Fixa;
01 - Telefonia Móvel;
01 - Internet</t>
  </si>
  <si>
    <t>Manutenção e Contratação dos Serviços de Terceiros - PJ e PF</t>
  </si>
  <si>
    <t>01 - Serviço de Contabilidade;
01 - Serviços Gerais;
01 - Serviço de Segurança;
01 - Empresa de Intermediação de Estágio;
8 - Publicação no Diário Oficial da União;
01 - Serviços de Correios e Telégrafos;
01 - Manutenção de impressoras</t>
  </si>
  <si>
    <t>Serviço de locação de imóvel</t>
  </si>
  <si>
    <t>01- Locação de imóvel</t>
  </si>
  <si>
    <t>Materiais de Consumo</t>
  </si>
  <si>
    <t>Aquisição de materiais de expediente e consumo para execução das rotinas de trabalho</t>
  </si>
  <si>
    <t xml:space="preserve"> - Impostos e Taxas;
 Taxas Bancárias;
 - Despesas Miúdas de Pronto Pagamento
 - Indenizações, restituições e reposições</t>
  </si>
  <si>
    <t>Aquisição de material Permanente</t>
  </si>
  <si>
    <t>Aquisição de Ponto Eletrônico;
Aquisição de Servidor</t>
  </si>
  <si>
    <t>Manutenção predial</t>
  </si>
  <si>
    <t>Pagamento de manutenção de duas salas comercias cedidas pela Superintência  de Patrimônio da União - SPU</t>
  </si>
  <si>
    <t>PROMOÇÃO DA INTERAÇÃO DO CAU/AM COM A SOCIEDADE EM GERAL</t>
  </si>
  <si>
    <t>Desenvolver ações para tornar eficaz a divulgação institucional e a interelação com a sociedade em geral.</t>
  </si>
  <si>
    <t xml:space="preserve"> - Tornar as ações do CAU/AM conhecidas pela sociedade.</t>
  </si>
  <si>
    <t>Realizar campanhas/seminário e ações de divulgação institucional voltadas à sociedade</t>
  </si>
  <si>
    <t xml:space="preserve"> - Promover campanhas/seminário e ações de divulgação institucional.</t>
  </si>
  <si>
    <t>Elaboração de Folders/informativo</t>
  </si>
  <si>
    <t>2.000 Boletins informativo</t>
  </si>
  <si>
    <t>Confecção de Kit para entrega junto aos formandos</t>
  </si>
  <si>
    <t xml:space="preserve"> - Aquisição de 150 capacetes
 - Confecção de 300 adesivos</t>
  </si>
  <si>
    <t xml:space="preserve"> Estagiário de Comunicação</t>
  </si>
  <si>
    <t>01 Estagiário</t>
  </si>
  <si>
    <t>Contratação de Assessor de Comunicação</t>
  </si>
  <si>
    <t>01 Assessor de Comunicação</t>
  </si>
  <si>
    <t>PROMOÇÃO DE CAPACITAÇÃO DO CORPO TÉCNICO DO CAU/AM</t>
  </si>
  <si>
    <t>Capacitar o corpo técnico do CAU/AM</t>
  </si>
  <si>
    <t xml:space="preserve"> -Aprimoramento dos processos e metodologia de gestão; Eficácia no atendimendo aos profissionais e sociedade; Corpo Técnico capacitado para dirimir as dúvidas dos profissionais.</t>
  </si>
  <si>
    <t>Diárias de Funcionários destinadas a treinamento</t>
  </si>
  <si>
    <t>05 - eventos de treinamentos e capacitação profissional de interesse do CAU.
05 Viagens nacionais; estimativa de 2 diárias por viagem = 10 diárias;
05 Auxílios deslocamento</t>
  </si>
  <si>
    <t>Passagens a Funcionários destinadas a treinamento</t>
  </si>
  <si>
    <t>Custear despesas de participação e deslocamento em eventos de treinamentos e capacitação profissional de interesse do CAU.
Concessão de 5 bilhetes aéreos (custo médio de R$ 2.200,00)</t>
  </si>
  <si>
    <t>Ofertar treinamentos aos funcionários do CAU/AM</t>
  </si>
  <si>
    <t>Treinar os funcionários do CAU/AM</t>
  </si>
  <si>
    <t>CENTRO DE SERVIÇOS COMPARTILHADOS - CSC</t>
  </si>
  <si>
    <t>Implementar uma gestão compartilhada dos processos e serviços comuns aos Conselhos.</t>
  </si>
  <si>
    <t>Gestão Compartilhada dos processos e serviços comuns aos Conselhos.</t>
  </si>
  <si>
    <t>Centro de Serviços Compartilhados - CSC</t>
  </si>
  <si>
    <t>Aportar recursos ao CSC em cumprimento à Resolução 71 de 23/01/2014</t>
  </si>
  <si>
    <t>Fundo de Rerserva CSC</t>
  </si>
  <si>
    <t>Aportar 10% ao CSC em cumprimento à Resolução  nº. 92, de 10 de outubro de 2014</t>
  </si>
  <si>
    <t>Viabilização de recursos para Estudo de Gestão do CSC</t>
  </si>
  <si>
    <t>Viabilizarrecursos para Estudo de Gestão do CSC</t>
  </si>
  <si>
    <t>REFORMA DA NOVA SEDE DO CAU/AM</t>
  </si>
  <si>
    <t>REALIZAR ADEQUAÇÕES NA NOVA SEDE DO CAU/AM</t>
  </si>
  <si>
    <t>Viabilizar adequação em ambiente para o atendimento junto aos arquitetos e urbanistas e sociedade em geral</t>
  </si>
  <si>
    <t>Reforma da nova sede do CAU/AM</t>
  </si>
  <si>
    <t>Executar Reforma em quatro salas</t>
  </si>
  <si>
    <t>Aquisição de materiais permanentes</t>
  </si>
  <si>
    <t>Adquirir móveis adaptados para a nova sede</t>
  </si>
  <si>
    <t>A inclusão do presente projeto na Reprogramação do CAU/AM é em virtude do Contrato de Cessão de Uso Gratuito de duas salas no Edificio Shopping Center firmado com a União por meio da Superintendência do Patrimônio da União.</t>
  </si>
  <si>
    <t>Suportar eventuais ações de natureza estratégica e operacional não contempladas no Plano de Ação aprovado</t>
  </si>
  <si>
    <t>RESERVA DE CONTINÊNCIA</t>
  </si>
  <si>
    <t>Sustentabilidade de atividades não contempladas nos planos de ações.</t>
  </si>
  <si>
    <t>Reservar 1% da receita corrente e repasse do fundo</t>
  </si>
  <si>
    <t>Cristianne Macêdo</t>
  </si>
  <si>
    <t>A</t>
  </si>
  <si>
    <t>Contribuição no Fundo de Apoio Financeiro aos CAU/UF a ser utilizado na programação do CAU/BÁSICO</t>
  </si>
  <si>
    <t>Repasse financeiro de 3,40% ao CAU/BÁSICO</t>
  </si>
  <si>
    <t>Contribuição ao Fundo de Apoio Financeiro aos CAU/UF</t>
  </si>
  <si>
    <t>Contribuição ao Fundo de Apoio Financeiro aos CAU/UF a ser utilizado na programação do CAU/BÁSICO</t>
  </si>
  <si>
    <t>Viabilizar a operação dos Caus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</si>
</sst>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sz val="12"/>
      <color theme="1"/>
      <name val="Cambria"/>
      <family val="1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7" fillId="3" borderId="1" xfId="0" applyNumberFormat="1" applyFont="1" applyFill="1" applyBorder="1" applyAlignment="1" applyProtection="1">
      <alignment vertical="center" wrapText="1"/>
      <protection locked="0"/>
    </xf>
    <xf numFmtId="166" fontId="8" fillId="2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0" fontId="40" fillId="13" borderId="8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46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6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6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2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7" xfId="0" applyFont="1" applyBorder="1" applyAlignment="1">
      <alignment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3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14" borderId="0" xfId="0" applyFont="1" applyFill="1"/>
    <xf numFmtId="0" fontId="41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8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 applyProtection="1">
      <alignment vertical="center" wrapText="1" shrinkToFi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50" xfId="0" applyFont="1" applyFill="1" applyBorder="1" applyAlignment="1">
      <alignment vertical="center" wrapText="1" readingOrder="1"/>
    </xf>
    <xf numFmtId="0" fontId="1" fillId="0" borderId="40" xfId="0" applyFont="1" applyFill="1" applyBorder="1" applyAlignment="1">
      <alignment vertical="center" wrapText="1" readingOrder="1"/>
    </xf>
    <xf numFmtId="0" fontId="1" fillId="0" borderId="37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40" xfId="0" applyFill="1" applyBorder="1"/>
    <xf numFmtId="170" fontId="0" fillId="3" borderId="60" xfId="0" applyNumberFormat="1" applyFill="1" applyBorder="1"/>
    <xf numFmtId="0" fontId="49" fillId="3" borderId="61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64" xfId="0" applyFont="1" applyFill="1" applyBorder="1" applyAlignment="1">
      <alignment vertical="center" wrapText="1" readingOrder="1"/>
    </xf>
    <xf numFmtId="0" fontId="1" fillId="0" borderId="47" xfId="0" applyFont="1" applyFill="1" applyBorder="1" applyAlignment="1">
      <alignment vertical="center" wrapText="1" readingOrder="1"/>
    </xf>
    <xf numFmtId="0" fontId="1" fillId="0" borderId="43" xfId="0" applyFont="1" applyFill="1" applyBorder="1" applyAlignment="1">
      <alignment vertical="center" wrapText="1" readingOrder="1"/>
    </xf>
    <xf numFmtId="0" fontId="0" fillId="3" borderId="44" xfId="0" applyFill="1" applyBorder="1"/>
    <xf numFmtId="0" fontId="1" fillId="5" borderId="66" xfId="0" applyFont="1" applyFill="1" applyBorder="1" applyAlignment="1">
      <alignment vertical="center" wrapText="1" readingOrder="1"/>
    </xf>
    <xf numFmtId="0" fontId="1" fillId="5" borderId="67" xfId="0" applyFont="1" applyFill="1" applyBorder="1" applyAlignment="1">
      <alignment vertical="center" wrapText="1" readingOrder="1"/>
    </xf>
    <xf numFmtId="165" fontId="1" fillId="5" borderId="67" xfId="0" applyNumberFormat="1" applyFont="1" applyFill="1" applyBorder="1" applyAlignment="1">
      <alignment vertical="center" wrapText="1" readingOrder="1"/>
    </xf>
    <xf numFmtId="0" fontId="1" fillId="13" borderId="68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9" xfId="0" applyFont="1" applyBorder="1"/>
    <xf numFmtId="0" fontId="0" fillId="3" borderId="69" xfId="0" applyFill="1" applyBorder="1" applyAlignment="1">
      <alignment horizontal="center"/>
    </xf>
    <xf numFmtId="0" fontId="0" fillId="3" borderId="69" xfId="0" applyFill="1" applyBorder="1"/>
    <xf numFmtId="0" fontId="0" fillId="0" borderId="69" xfId="0" applyBorder="1" applyAlignment="1">
      <alignment horizontal="center"/>
    </xf>
    <xf numFmtId="0" fontId="0" fillId="3" borderId="69" xfId="0" applyFill="1" applyBorder="1" applyAlignment="1">
      <alignment horizontal="justify" vertical="center"/>
    </xf>
    <xf numFmtId="170" fontId="4" fillId="3" borderId="69" xfId="5" applyNumberFormat="1" applyFont="1" applyFill="1" applyBorder="1"/>
    <xf numFmtId="170" fontId="4" fillId="3" borderId="69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1" xfId="0" applyFont="1" applyFill="1" applyBorder="1" applyAlignment="1">
      <alignment horizontal="left" vertical="center" wrapText="1"/>
    </xf>
    <xf numFmtId="0" fontId="39" fillId="3" borderId="52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6" xfId="0" applyFont="1" applyBorder="1" applyAlignment="1"/>
    <xf numFmtId="41" fontId="34" fillId="13" borderId="79" xfId="0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vertical="center" wrapText="1"/>
    </xf>
    <xf numFmtId="41" fontId="6" fillId="17" borderId="34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165" fontId="6" fillId="17" borderId="35" xfId="0" applyNumberFormat="1" applyFont="1" applyFill="1" applyBorder="1" applyAlignment="1">
      <alignment vertical="center" wrapText="1"/>
    </xf>
    <xf numFmtId="41" fontId="34" fillId="17" borderId="34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165" fontId="34" fillId="17" borderId="35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6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2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40" xfId="5" applyFont="1" applyFill="1" applyBorder="1" applyAlignment="1">
      <alignment horizontal="right" vertical="center" wrapText="1"/>
    </xf>
    <xf numFmtId="41" fontId="6" fillId="4" borderId="43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4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7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60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40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3" xfId="0" applyNumberFormat="1" applyFont="1" applyFill="1" applyBorder="1" applyAlignment="1">
      <alignment horizontal="center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9" fontId="6" fillId="4" borderId="44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3" xfId="5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wrapText="1"/>
    </xf>
    <xf numFmtId="43" fontId="7" fillId="4" borderId="1" xfId="0" applyNumberFormat="1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>
      <alignment wrapText="1"/>
    </xf>
    <xf numFmtId="41" fontId="34" fillId="13" borderId="90" xfId="0" applyNumberFormat="1" applyFont="1" applyFill="1" applyBorder="1" applyAlignment="1">
      <alignment horizontal="center" vertical="center" wrapText="1"/>
    </xf>
    <xf numFmtId="41" fontId="34" fillId="13" borderId="89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81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9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40" xfId="5" applyFont="1" applyFill="1" applyBorder="1" applyAlignment="1">
      <alignment horizontal="left" vertical="center" wrapText="1"/>
    </xf>
    <xf numFmtId="170" fontId="6" fillId="4" borderId="43" xfId="5" applyNumberFormat="1" applyFont="1" applyFill="1" applyBorder="1" applyAlignment="1">
      <alignment horizontal="left" vertical="center" wrapText="1"/>
    </xf>
    <xf numFmtId="164" fontId="6" fillId="4" borderId="44" xfId="5" applyFont="1" applyFill="1" applyBorder="1" applyAlignment="1">
      <alignment horizontal="left" vertical="center" wrapText="1"/>
    </xf>
    <xf numFmtId="164" fontId="6" fillId="4" borderId="44" xfId="5" applyFont="1" applyFill="1" applyBorder="1" applyAlignment="1">
      <alignment horizontal="righ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vertical="center" wrapText="1"/>
    </xf>
    <xf numFmtId="43" fontId="6" fillId="4" borderId="5" xfId="0" applyNumberFormat="1" applyFont="1" applyFill="1" applyBorder="1" applyAlignment="1">
      <alignment wrapText="1"/>
    </xf>
    <xf numFmtId="43" fontId="7" fillId="4" borderId="1" xfId="0" applyNumberFormat="1" applyFont="1" applyFill="1" applyBorder="1" applyAlignment="1">
      <alignment vertical="center" wrapText="1"/>
    </xf>
    <xf numFmtId="41" fontId="6" fillId="4" borderId="32" xfId="0" applyNumberFormat="1" applyFont="1" applyFill="1" applyBorder="1" applyAlignment="1" applyProtection="1">
      <alignment vertical="center" wrapText="1"/>
      <protection locked="0"/>
    </xf>
    <xf numFmtId="41" fontId="6" fillId="4" borderId="32" xfId="0" applyNumberFormat="1" applyFont="1" applyFill="1" applyBorder="1" applyAlignment="1" applyProtection="1">
      <alignment vertical="center"/>
      <protection locked="0"/>
    </xf>
    <xf numFmtId="0" fontId="33" fillId="13" borderId="1" xfId="0" applyFont="1" applyFill="1" applyBorder="1" applyAlignment="1">
      <alignment horizontal="justify"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71" fillId="3" borderId="1" xfId="0" applyFont="1" applyFill="1" applyBorder="1" applyAlignment="1" applyProtection="1">
      <alignment horizontal="left" vertical="center" wrapText="1"/>
      <protection locked="0"/>
    </xf>
    <xf numFmtId="0" fontId="71" fillId="3" borderId="1" xfId="0" applyFont="1" applyFill="1" applyBorder="1" applyAlignment="1" applyProtection="1">
      <alignment horizontal="center" vertical="center" wrapText="1"/>
      <protection locked="0"/>
    </xf>
    <xf numFmtId="0" fontId="71" fillId="3" borderId="1" xfId="0" applyFont="1" applyFill="1" applyBorder="1" applyAlignment="1" applyProtection="1">
      <alignment vertical="center" wrapText="1"/>
      <protection locked="0"/>
    </xf>
    <xf numFmtId="41" fontId="71" fillId="3" borderId="1" xfId="0" applyNumberFormat="1" applyFont="1" applyFill="1" applyBorder="1" applyAlignment="1" applyProtection="1">
      <alignment vertical="center" wrapText="1"/>
      <protection locked="0"/>
    </xf>
    <xf numFmtId="41" fontId="71" fillId="4" borderId="1" xfId="0" applyNumberFormat="1" applyFont="1" applyFill="1" applyBorder="1" applyAlignment="1" applyProtection="1">
      <alignment vertical="center" wrapText="1"/>
      <protection locked="0"/>
    </xf>
    <xf numFmtId="41" fontId="72" fillId="3" borderId="1" xfId="0" applyNumberFormat="1" applyFont="1" applyFill="1" applyBorder="1" applyAlignment="1" applyProtection="1">
      <alignment vertical="center" wrapText="1"/>
      <protection locked="0"/>
    </xf>
    <xf numFmtId="41" fontId="72" fillId="4" borderId="1" xfId="0" applyNumberFormat="1" applyFont="1" applyFill="1" applyBorder="1" applyAlignment="1" applyProtection="1">
      <alignment vertical="center" wrapText="1"/>
      <protection locked="0"/>
    </xf>
    <xf numFmtId="41" fontId="71" fillId="4" borderId="1" xfId="0" applyNumberFormat="1" applyFont="1" applyFill="1" applyBorder="1" applyAlignment="1">
      <alignment vertical="center" wrapText="1"/>
    </xf>
    <xf numFmtId="41" fontId="73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82" fillId="14" borderId="91" xfId="0" applyFont="1" applyFill="1" applyBorder="1" applyAlignment="1">
      <alignment horizontal="left" vertical="center" wrapText="1"/>
    </xf>
    <xf numFmtId="0" fontId="82" fillId="14" borderId="92" xfId="0" applyFont="1" applyFill="1" applyBorder="1" applyAlignment="1">
      <alignment horizontal="left" vertical="center" wrapText="1"/>
    </xf>
    <xf numFmtId="0" fontId="82" fillId="14" borderId="93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39" fillId="13" borderId="52" xfId="0" applyFont="1" applyFill="1" applyBorder="1" applyAlignment="1">
      <alignment horizontal="left" vertical="center" wrapText="1"/>
    </xf>
    <xf numFmtId="0" fontId="40" fillId="13" borderId="54" xfId="0" applyFont="1" applyFill="1" applyBorder="1" applyAlignment="1">
      <alignment horizontal="left" vertical="center" wrapText="1"/>
    </xf>
    <xf numFmtId="0" fontId="40" fillId="13" borderId="37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71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6" xfId="0" applyFont="1" applyFill="1" applyBorder="1" applyAlignment="1">
      <alignment horizontal="left" vertical="center" wrapText="1"/>
    </xf>
    <xf numFmtId="0" fontId="6" fillId="3" borderId="49" xfId="0" applyFont="1" applyFill="1" applyBorder="1" applyAlignment="1">
      <alignment horizontal="left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165" fontId="34" fillId="13" borderId="76" xfId="0" applyNumberFormat="1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41" fontId="34" fillId="13" borderId="76" xfId="0" applyNumberFormat="1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34" fillId="13" borderId="78" xfId="0" applyFont="1" applyFill="1" applyBorder="1" applyAlignment="1">
      <alignment horizontal="center" vertical="center" wrapText="1"/>
    </xf>
    <xf numFmtId="0" fontId="34" fillId="13" borderId="33" xfId="0" applyFont="1" applyFill="1" applyBorder="1" applyAlignment="1">
      <alignment horizontal="center" vertical="center" wrapText="1"/>
    </xf>
    <xf numFmtId="0" fontId="34" fillId="13" borderId="34" xfId="0" applyFont="1" applyFill="1" applyBorder="1" applyAlignment="1">
      <alignment horizontal="center" vertical="center" wrapText="1"/>
    </xf>
    <xf numFmtId="0" fontId="34" fillId="13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3" borderId="53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45" fillId="13" borderId="57" xfId="0" applyFont="1" applyFill="1" applyBorder="1" applyAlignment="1">
      <alignment horizontal="center" vertical="center" wrapText="1"/>
    </xf>
    <xf numFmtId="0" fontId="38" fillId="15" borderId="55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9" xfId="0" applyFont="1" applyFill="1" applyBorder="1" applyAlignment="1">
      <alignment horizontal="center" vertical="center" wrapText="1"/>
    </xf>
    <xf numFmtId="0" fontId="45" fillId="13" borderId="40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50" xfId="0" applyFont="1" applyFill="1" applyBorder="1" applyAlignment="1">
      <alignment horizontal="center" vertical="center" wrapText="1"/>
    </xf>
    <xf numFmtId="0" fontId="45" fillId="13" borderId="46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5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50" xfId="0" applyFont="1" applyFill="1" applyBorder="1" applyAlignment="1">
      <alignment horizontal="left"/>
    </xf>
    <xf numFmtId="0" fontId="45" fillId="13" borderId="37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3" xfId="0" applyFont="1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4" xfId="0" applyFill="1" applyBorder="1" applyAlignment="1">
      <alignment vertical="center"/>
    </xf>
    <xf numFmtId="170" fontId="45" fillId="13" borderId="46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33" fillId="13" borderId="8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8" fillId="3" borderId="46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horizontal="left" vertical="center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6" fillId="19" borderId="46" xfId="0" applyFont="1" applyFill="1" applyBorder="1" applyAlignment="1">
      <alignment horizontal="center" vertical="center" wrapText="1"/>
    </xf>
    <xf numFmtId="0" fontId="6" fillId="19" borderId="62" xfId="0" applyFont="1" applyFill="1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80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83" xfId="0" applyFont="1" applyFill="1" applyBorder="1" applyAlignment="1">
      <alignment horizontal="left" vertical="center"/>
    </xf>
    <xf numFmtId="41" fontId="6" fillId="3" borderId="38" xfId="0" applyNumberFormat="1" applyFont="1" applyFill="1" applyBorder="1" applyAlignment="1">
      <alignment horizontal="left" vertical="center" wrapText="1"/>
    </xf>
    <xf numFmtId="41" fontId="6" fillId="3" borderId="39" xfId="0" applyNumberFormat="1" applyFont="1" applyFill="1" applyBorder="1" applyAlignment="1">
      <alignment horizontal="left" vertical="center" wrapText="1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6" xfId="0" applyNumberFormat="1" applyFont="1" applyFill="1" applyBorder="1" applyAlignment="1">
      <alignment horizontal="left" vertical="center" wrapText="1"/>
    </xf>
    <xf numFmtId="41" fontId="34" fillId="13" borderId="50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41" fontId="6" fillId="3" borderId="43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63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35" fillId="13" borderId="71" xfId="0" applyFont="1" applyFill="1" applyBorder="1" applyAlignment="1">
      <alignment horizontal="left" vertical="center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57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6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41" fontId="34" fillId="13" borderId="45" xfId="0" applyNumberFormat="1" applyFont="1" applyFill="1" applyBorder="1" applyAlignment="1">
      <alignment horizontal="center" vertical="center" wrapText="1"/>
    </xf>
    <xf numFmtId="41" fontId="34" fillId="13" borderId="39" xfId="0" applyNumberFormat="1" applyFont="1" applyFill="1" applyBorder="1" applyAlignment="1">
      <alignment horizontal="center" vertical="center" wrapText="1"/>
    </xf>
    <xf numFmtId="41" fontId="34" fillId="13" borderId="83" xfId="0" applyNumberFormat="1" applyFont="1" applyFill="1" applyBorder="1" applyAlignment="1">
      <alignment horizontal="center" vertical="center" wrapText="1"/>
    </xf>
    <xf numFmtId="0" fontId="6" fillId="19" borderId="88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7" xfId="0" applyFont="1" applyFill="1" applyBorder="1" applyAlignment="1">
      <alignment horizontal="center" vertical="center" wrapText="1"/>
    </xf>
    <xf numFmtId="0" fontId="6" fillId="19" borderId="43" xfId="0" applyFont="1" applyFill="1" applyBorder="1" applyAlignment="1">
      <alignment horizontal="center" vertical="center" wrapText="1"/>
    </xf>
    <xf numFmtId="0" fontId="34" fillId="13" borderId="47" xfId="0" applyFont="1" applyFill="1" applyBorder="1" applyAlignment="1">
      <alignment horizontal="left" vertical="center" wrapText="1"/>
    </xf>
    <xf numFmtId="0" fontId="34" fillId="13" borderId="85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69" fillId="13" borderId="3" xfId="0" applyFont="1" applyFill="1" applyBorder="1" applyAlignment="1">
      <alignment horizontal="left" vertical="center" wrapText="1"/>
    </xf>
    <xf numFmtId="0" fontId="69" fillId="13" borderId="5" xfId="0" applyFont="1" applyFill="1" applyBorder="1" applyAlignment="1">
      <alignment horizontal="left" vertical="center" wrapText="1"/>
    </xf>
    <xf numFmtId="0" fontId="69" fillId="1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 applyProtection="1">
      <alignment horizontal="left" wrapText="1"/>
      <protection locked="0"/>
    </xf>
    <xf numFmtId="0" fontId="7" fillId="3" borderId="6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wrapText="1"/>
    </xf>
    <xf numFmtId="0" fontId="68" fillId="2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12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70" fillId="13" borderId="3" xfId="0" applyFont="1" applyFill="1" applyBorder="1" applyAlignment="1" applyProtection="1">
      <alignment horizontal="left" vertical="center"/>
      <protection locked="0"/>
    </xf>
    <xf numFmtId="0" fontId="70" fillId="13" borderId="5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>
      <alignment horizontal="left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3" fontId="0" fillId="0" borderId="0" xfId="0" applyNumberFormat="1" applyAlignment="1">
      <alignment wrapText="1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9" fontId="7" fillId="3" borderId="1" xfId="0" applyNumberFormat="1" applyFont="1" applyFill="1" applyBorder="1" applyAlignment="1" applyProtection="1">
      <alignment vertical="center" wrapText="1"/>
      <protection locked="0"/>
    </xf>
    <xf numFmtId="0" fontId="84" fillId="3" borderId="0" xfId="0" applyFont="1" applyFill="1" applyAlignment="1">
      <alignment vertical="center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8080"/>
      <color rgb="FF009999"/>
      <color rgb="FFF2F2F2"/>
      <color rgb="FFFFFFFF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solidFill>
                <a:schemeClr val="tx1"/>
              </a:solidFill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</a:rPr>
            <a:t> na </a:t>
          </a:r>
          <a:r>
            <a:rPr lang="pt-BR" sz="1100" b="1">
              <a:solidFill>
                <a:schemeClr val="tx1"/>
              </a:solidFill>
            </a:rPr>
            <a:t>figura ao</a:t>
          </a:r>
          <a:r>
            <a:rPr lang="pt-BR" sz="1100" b="1" baseline="0">
              <a:solidFill>
                <a:schemeClr val="tx1"/>
              </a:solidFill>
            </a:rPr>
            <a:t> lado,</a:t>
          </a:r>
          <a:r>
            <a:rPr lang="pt-BR" sz="1100" b="1">
              <a:solidFill>
                <a:schemeClr val="tx1"/>
              </a:solidFill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</a:rPr>
            <a:t>  ou copiar o Mapa Estratégico da Programação 2016, se  for o mesmo para Reprogramação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16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16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16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7315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16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82077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954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82077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82077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16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716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9446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9446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2533650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6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8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6172"/>
          <a:ext cx="1071562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2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485" y="2724"/>
            <a:ext cx="11134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ORIA%20DE%20PLANEJAMENTO%20E%20GESTAO%20DA%20ESTRATEGIA/2016/Quadrimestral/CAU%20UF/MODELO%20DO%20RELAT&#211;RIO/Modelo%20de%20Relat&#243;rio%20Quadrimestral%202016-%20CAUUF_1&#186;Q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Plano%20de%20A&#231;&#227;o%20Reprograma&#231;&#227;o%202016_CAU_AM_%20Final%20-%20Promo&#231;&#227;o%20de%20capacita&#231;&#227;o%20do%20corpo%20t&#233;cnic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Plano%20de%20A&#231;&#227;o%20Reprograma&#231;&#227;o%202016_CAU_UF_%20Final%20-%20CSC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Plano%20de%20A&#231;&#227;o%20Reprograma&#231;&#227;o%202016_CAU_AM_%20Final%20-%20Reforma%20da%20nova%20sede%20do%20CAUA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do%20Plano%20de%20A&#231;&#227;o%20Reprograma&#231;&#227;o%202016_CAU_UF_%20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Documents/Documents/CAU%201/PLANOS%20DE%20A&#199;&#213;ES/PLANO%20DE%20A&#199;&#195;O%202017/Modelo%20do%20Plano%20de%20A&#231;&#227;o%20Programa&#231;&#227;o%202017_CAU_UF%20-%20vers&#227;o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Plano%20de%20A&#231;&#227;o%20Reprograma&#231;&#227;o%202016_CAU_AM_%20Final%20-%20Comiss&#227;o%20de%20Exerc&#237;cio%20Profissional,%20&#201;tica%20e%20Discipl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Plano%20de%20A&#231;&#227;o%20Reprograma&#231;&#227;o%202016_CAU_AM_%20Final%20-%20Comiss&#227;o%20de%20Educa&#231;&#227;o%20e%20Forma&#231;&#227;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Plano%20de%20A&#231;&#227;o%20Reprograma&#231;&#227;o%202016_CAU_AM_%20Final%20-%20Aquisi&#231;&#227;o%20de%20sede%20pr&#243;p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Plano%20de%20A&#231;&#227;o%20Reprograma&#231;&#227;o%202016_CAU_AM_%20Final%20-%20Atividades%20da%20Presid&#234;ncia%20e%20Plen&#225;rio%20do%20CAU%20A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Plano%20de%20A&#231;&#227;o%20Reprograma&#231;&#227;o%202016_CAU_AM_%20Final%20-Manuten&#231;&#227;o%20das%20Atividades%20da%20Fiscaliza&#231;&#227;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.%20Plano%20de%20A&#231;&#227;o%20Reprograma&#231;&#227;o%202016_CAU_AM_%20Final%20-%20Aprimoramento%20do%20processo%20de%20assist&#234;ncia%20aos%20arquitet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.%20Plano%20de%20A&#231;&#227;o%20Reprograma&#231;&#227;o%202016_CAU_AM_%20Final%20-%20Manuten&#231;&#227;o%20das%20Atividades%20Administrativas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Plano%20de%20A&#231;&#227;o%20Reprograma&#231;&#227;o%202016_CAU_AM_%20Final%20-%20Promo&#231;&#227;o%20da%20intera&#231;&#227;o%20do%20CAUAM%20com%20a%20sociedade%20em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 refreshError="1"/>
      <sheetData sheetId="1"/>
      <sheetData sheetId="2">
        <row r="1">
          <cell r="A1" t="str">
            <v>CAU/.....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Limites Estratégicos"/>
      <sheetName val="Anexo_1.2_Usos e Fontes"/>
      <sheetName val="Anexo_1.3_ Elemento de Despesas"/>
      <sheetName val="Anexo_1.4_Dados"/>
      <sheetName val="2017"/>
      <sheetName val="Anexo 1.4-Quadro Descritiv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Plan1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Anexo 1.4-Quadro Descritivo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ASSESSORIA%20DE%20PLANEJAMENTO%20E%20GESTAO%20DA%20ESTRATEGIA/2016/Quadrimestral/CAU%20UF/MODELO%20DO%20RELAT&#211;RIO/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zoomScaleNormal="100" zoomScaleSheetLayoutView="90" workbookViewId="0">
      <selection activeCell="N34" activeCellId="1" sqref="A30:Q37 N34"/>
    </sheetView>
  </sheetViews>
  <sheetFormatPr defaultRowHeight="15" x14ac:dyDescent="0.25"/>
  <cols>
    <col min="1" max="1" width="0.85546875" customWidth="1"/>
  </cols>
  <sheetData>
    <row r="3" spans="2:12" ht="44.25" customHeight="1" x14ac:dyDescent="0.25"/>
    <row r="4" spans="2:12" s="48" customFormat="1" ht="50.25" customHeight="1" x14ac:dyDescent="0.25">
      <c r="B4" s="340" t="s">
        <v>341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2" ht="21" x14ac:dyDescent="0.25">
      <c r="B5" s="341" t="s">
        <v>152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2:12" ht="15.75" customHeight="1" x14ac:dyDescent="0.25">
      <c r="B6" s="333"/>
      <c r="C6" s="334"/>
      <c r="D6" s="334"/>
      <c r="E6" s="334"/>
      <c r="F6" s="334"/>
      <c r="G6" s="334"/>
      <c r="H6" s="334"/>
      <c r="I6" s="334"/>
      <c r="J6" s="335"/>
    </row>
    <row r="7" spans="2:12" ht="15.75" customHeight="1" x14ac:dyDescent="0.25">
      <c r="B7" s="333"/>
      <c r="C7" s="334"/>
      <c r="D7" s="334"/>
      <c r="E7" s="334"/>
      <c r="F7" s="334"/>
      <c r="G7" s="334"/>
      <c r="H7" s="334"/>
      <c r="I7" s="334"/>
      <c r="J7" s="335"/>
    </row>
    <row r="8" spans="2:12" ht="15.75" customHeight="1" x14ac:dyDescent="0.25">
      <c r="B8" s="333"/>
      <c r="C8" s="334"/>
      <c r="D8" s="334"/>
      <c r="E8" s="334"/>
      <c r="F8" s="334"/>
      <c r="G8" s="334"/>
      <c r="H8" s="334"/>
      <c r="I8" s="334"/>
      <c r="J8" s="335"/>
    </row>
    <row r="9" spans="2:12" ht="15.75" customHeight="1" x14ac:dyDescent="0.25">
      <c r="B9" s="333"/>
      <c r="C9" s="334"/>
      <c r="D9" s="334"/>
      <c r="E9" s="334"/>
      <c r="F9" s="334"/>
      <c r="G9" s="334"/>
      <c r="H9" s="334"/>
      <c r="I9" s="334"/>
      <c r="J9" s="335"/>
    </row>
    <row r="10" spans="2:12" ht="15.75" customHeight="1" x14ac:dyDescent="0.25">
      <c r="B10" s="333"/>
      <c r="C10" s="334"/>
      <c r="D10" s="334"/>
      <c r="E10" s="334"/>
      <c r="F10" s="334"/>
      <c r="G10" s="334"/>
      <c r="H10" s="334"/>
      <c r="I10" s="334"/>
      <c r="J10" s="335"/>
    </row>
    <row r="11" spans="2:12" ht="15.75" customHeight="1" x14ac:dyDescent="0.25">
      <c r="B11" s="333"/>
      <c r="C11" s="334"/>
      <c r="D11" s="334"/>
      <c r="E11" s="334"/>
      <c r="F11" s="334"/>
      <c r="G11" s="334"/>
      <c r="H11" s="334"/>
      <c r="I11" s="334"/>
      <c r="J11" s="335"/>
    </row>
    <row r="12" spans="2:12" ht="15.75" customHeight="1" x14ac:dyDescent="0.25">
      <c r="B12" s="333"/>
      <c r="C12" s="334"/>
      <c r="D12" s="334"/>
      <c r="E12" s="334"/>
      <c r="F12" s="334"/>
      <c r="G12" s="334"/>
      <c r="H12" s="334"/>
      <c r="I12" s="334"/>
      <c r="J12" s="335"/>
    </row>
    <row r="13" spans="2:12" ht="15.75" customHeight="1" x14ac:dyDescent="0.25">
      <c r="B13" s="333"/>
      <c r="C13" s="334"/>
      <c r="D13" s="334"/>
      <c r="E13" s="334"/>
      <c r="F13" s="334"/>
      <c r="G13" s="334"/>
      <c r="H13" s="334"/>
      <c r="I13" s="334"/>
      <c r="J13" s="335"/>
    </row>
    <row r="14" spans="2:12" ht="15.75" customHeight="1" x14ac:dyDescent="0.25">
      <c r="B14" s="333"/>
      <c r="C14" s="334"/>
      <c r="D14" s="334"/>
      <c r="E14" s="334"/>
      <c r="F14" s="334"/>
      <c r="G14" s="334"/>
      <c r="H14" s="334"/>
      <c r="I14" s="334"/>
      <c r="J14" s="335"/>
    </row>
    <row r="15" spans="2:12" ht="15.75" customHeight="1" x14ac:dyDescent="0.25">
      <c r="B15" s="333"/>
      <c r="C15" s="334"/>
      <c r="D15" s="334"/>
      <c r="E15" s="334"/>
      <c r="F15" s="334"/>
      <c r="G15" s="334"/>
      <c r="H15" s="334"/>
      <c r="I15" s="334"/>
      <c r="J15" s="335"/>
    </row>
    <row r="16" spans="2:12" ht="15.75" customHeight="1" x14ac:dyDescent="0.25">
      <c r="B16" s="333"/>
      <c r="C16" s="334"/>
      <c r="D16" s="334"/>
      <c r="E16" s="334"/>
      <c r="F16" s="334"/>
      <c r="G16" s="334"/>
      <c r="H16" s="334"/>
      <c r="I16" s="334"/>
      <c r="J16" s="335"/>
    </row>
    <row r="17" spans="2:19" x14ac:dyDescent="0.25">
      <c r="B17" s="333"/>
      <c r="C17" s="334"/>
      <c r="D17" s="334"/>
      <c r="E17" s="334"/>
      <c r="F17" s="334"/>
      <c r="G17" s="334"/>
      <c r="H17" s="334"/>
      <c r="I17" s="334"/>
      <c r="J17" s="335"/>
    </row>
    <row r="18" spans="2:19" ht="15.75" customHeight="1" x14ac:dyDescent="0.25">
      <c r="B18" s="333"/>
      <c r="C18" s="334"/>
      <c r="D18" s="334"/>
      <c r="E18" s="334"/>
      <c r="F18" s="334"/>
      <c r="G18" s="334"/>
      <c r="H18" s="334"/>
      <c r="I18" s="334"/>
      <c r="J18" s="335"/>
    </row>
    <row r="19" spans="2:19" ht="15.75" customHeight="1" x14ac:dyDescent="0.25">
      <c r="B19" s="333"/>
      <c r="C19" s="334"/>
      <c r="D19" s="334"/>
      <c r="E19" s="334"/>
      <c r="F19" s="334"/>
      <c r="G19" s="334"/>
      <c r="H19" s="334"/>
      <c r="I19" s="334"/>
      <c r="J19" s="335"/>
    </row>
    <row r="20" spans="2:19" ht="15.75" customHeight="1" x14ac:dyDescent="0.25">
      <c r="B20" s="333"/>
      <c r="C20" s="334"/>
      <c r="D20" s="334"/>
      <c r="E20" s="334"/>
      <c r="F20" s="334"/>
      <c r="G20" s="334"/>
      <c r="H20" s="334"/>
      <c r="I20" s="334"/>
      <c r="J20" s="335"/>
    </row>
    <row r="21" spans="2:19" ht="15.75" customHeight="1" x14ac:dyDescent="0.25">
      <c r="B21" s="333"/>
      <c r="C21" s="334"/>
      <c r="D21" s="334"/>
      <c r="E21" s="334"/>
      <c r="F21" s="334"/>
      <c r="G21" s="334"/>
      <c r="H21" s="334"/>
      <c r="I21" s="334"/>
      <c r="J21" s="335"/>
    </row>
    <row r="22" spans="2:19" ht="15.75" customHeight="1" x14ac:dyDescent="0.25">
      <c r="B22" s="333"/>
      <c r="C22" s="334"/>
      <c r="D22" s="334"/>
      <c r="E22" s="334"/>
      <c r="F22" s="334"/>
      <c r="G22" s="334"/>
      <c r="H22" s="334"/>
      <c r="I22" s="334"/>
      <c r="J22" s="335"/>
    </row>
    <row r="23" spans="2:19" ht="15.75" customHeight="1" x14ac:dyDescent="0.25">
      <c r="B23" s="333"/>
      <c r="C23" s="334"/>
      <c r="D23" s="334"/>
      <c r="E23" s="334"/>
      <c r="F23" s="334"/>
      <c r="G23" s="334"/>
      <c r="H23" s="334"/>
      <c r="I23" s="334"/>
      <c r="J23" s="335"/>
    </row>
    <row r="24" spans="2:19" ht="15.75" customHeight="1" x14ac:dyDescent="0.25">
      <c r="B24" s="333"/>
      <c r="C24" s="334"/>
      <c r="D24" s="334"/>
      <c r="E24" s="334"/>
      <c r="F24" s="334"/>
      <c r="G24" s="334"/>
      <c r="H24" s="334"/>
      <c r="I24" s="334"/>
      <c r="J24" s="335"/>
    </row>
    <row r="25" spans="2:19" ht="15.75" customHeight="1" x14ac:dyDescent="0.25">
      <c r="B25" s="333"/>
      <c r="C25" s="334"/>
      <c r="D25" s="334"/>
      <c r="E25" s="334"/>
      <c r="F25" s="334"/>
      <c r="G25" s="334"/>
      <c r="H25" s="334"/>
      <c r="I25" s="334"/>
      <c r="J25" s="335"/>
    </row>
    <row r="26" spans="2:19" ht="15.75" customHeight="1" x14ac:dyDescent="0.25">
      <c r="B26" s="333"/>
      <c r="C26" s="334"/>
      <c r="D26" s="334"/>
      <c r="E26" s="334"/>
      <c r="F26" s="334"/>
      <c r="G26" s="334"/>
      <c r="H26" s="334"/>
      <c r="I26" s="334"/>
      <c r="J26" s="335"/>
    </row>
    <row r="27" spans="2:19" x14ac:dyDescent="0.25">
      <c r="B27" s="333"/>
      <c r="C27" s="334"/>
      <c r="D27" s="334"/>
      <c r="E27" s="334"/>
      <c r="F27" s="334"/>
      <c r="G27" s="334"/>
      <c r="H27" s="334"/>
      <c r="I27" s="334"/>
      <c r="J27" s="335"/>
    </row>
    <row r="28" spans="2:19" ht="15.75" customHeight="1" thickBot="1" x14ac:dyDescent="0.3">
      <c r="B28" s="336"/>
      <c r="C28" s="337"/>
      <c r="D28" s="337"/>
      <c r="E28" s="337"/>
      <c r="F28" s="337"/>
      <c r="G28" s="337"/>
      <c r="H28" s="337"/>
      <c r="I28" s="337"/>
      <c r="J28" s="338"/>
    </row>
    <row r="29" spans="2:19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1" spans="2:19" ht="42.75" customHeight="1" x14ac:dyDescent="0.25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</row>
    <row r="32" spans="2:19" x14ac:dyDescent="0.25"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view="pageBreakPreview" zoomScale="60" zoomScaleNormal="80" workbookViewId="0">
      <selection activeCell="O48" sqref="O48"/>
    </sheetView>
  </sheetViews>
  <sheetFormatPr defaultColWidth="9.140625" defaultRowHeight="15" x14ac:dyDescent="0.25"/>
  <cols>
    <col min="1" max="11" width="13.85546875" style="48" customWidth="1"/>
    <col min="12" max="12" width="8.85546875" style="48" customWidth="1"/>
    <col min="13" max="16384" width="9.140625" style="48"/>
  </cols>
  <sheetData>
    <row r="2" spans="1:1" ht="15.75" x14ac:dyDescent="0.25">
      <c r="A2" s="594"/>
    </row>
  </sheetData>
  <pageMargins left="0.511811024" right="0.511811024" top="0.78740157499999996" bottom="0.78740157499999996" header="0.31496062000000002" footer="0.31496062000000002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E5" zoomScale="80" zoomScaleNormal="70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347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348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350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351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116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352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157.5" x14ac:dyDescent="0.25">
      <c r="B19" s="332" t="s">
        <v>353</v>
      </c>
      <c r="C19" s="45" t="s">
        <v>354</v>
      </c>
      <c r="D19" s="45" t="s">
        <v>357</v>
      </c>
      <c r="E19" s="86">
        <v>42552</v>
      </c>
      <c r="F19" s="86">
        <v>42735</v>
      </c>
      <c r="G19" s="87">
        <v>4644</v>
      </c>
      <c r="H19" s="87">
        <v>0</v>
      </c>
      <c r="I19" s="87">
        <f>3*810</f>
        <v>2430</v>
      </c>
      <c r="J19" s="292">
        <f>H19+I19</f>
        <v>2430</v>
      </c>
      <c r="K19" s="313">
        <f>J19-G19</f>
        <v>-2214</v>
      </c>
      <c r="L19" s="311">
        <f>IFERROR(K19/G19*100,0)</f>
        <v>-47.674418604651166</v>
      </c>
      <c r="M19" s="311">
        <f>IFERROR(J19/$J$31*100,0)</f>
        <v>49.290060851926974</v>
      </c>
      <c r="N19" s="87"/>
      <c r="O19" s="45" t="s">
        <v>355</v>
      </c>
    </row>
    <row r="20" spans="2:15" ht="55.5" customHeight="1" x14ac:dyDescent="0.25">
      <c r="B20" s="332" t="s">
        <v>353</v>
      </c>
      <c r="C20" s="45" t="s">
        <v>356</v>
      </c>
      <c r="D20" s="45" t="s">
        <v>358</v>
      </c>
      <c r="E20" s="86">
        <v>42552</v>
      </c>
      <c r="F20" s="86">
        <v>42735</v>
      </c>
      <c r="G20" s="87">
        <v>4400</v>
      </c>
      <c r="H20" s="87"/>
      <c r="I20" s="87">
        <v>2500</v>
      </c>
      <c r="J20" s="292">
        <f t="shared" ref="J20:J30" si="0">H20+I20</f>
        <v>2500</v>
      </c>
      <c r="K20" s="313">
        <f t="shared" ref="K20:K30" si="1">J20-G20</f>
        <v>-1900</v>
      </c>
      <c r="L20" s="311">
        <f t="shared" ref="L20:L30" si="2">IFERROR(K20/G20*100,0)</f>
        <v>-43.18181818181818</v>
      </c>
      <c r="M20" s="311">
        <f t="shared" ref="M20:M31" si="3">IFERROR(J20/$J$31*100,0)</f>
        <v>50.709939148073026</v>
      </c>
      <c r="N20" s="87"/>
      <c r="O20" s="45" t="s">
        <v>355</v>
      </c>
    </row>
    <row r="21" spans="2:15" ht="55.5" hidden="1" customHeight="1" x14ac:dyDescent="0.25">
      <c r="B21" s="45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55.5" hidden="1" customHeight="1" x14ac:dyDescent="0.25">
      <c r="B22" s="45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45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45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9044</v>
      </c>
      <c r="H31" s="88">
        <f t="shared" ref="H31:I31" si="4">SUM(H19:H30)</f>
        <v>0</v>
      </c>
      <c r="I31" s="88">
        <f t="shared" si="4"/>
        <v>4930</v>
      </c>
      <c r="J31" s="312">
        <f>SUM(J19:J30)</f>
        <v>4930</v>
      </c>
      <c r="K31" s="313">
        <f>J31-G31</f>
        <v>-4114</v>
      </c>
      <c r="L31" s="311">
        <f>IFERROR(K31/G31*100,0)</f>
        <v>-45.488721804511279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85" t="s">
        <v>359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7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B6:O6"/>
    <mergeCell ref="B16:B18"/>
    <mergeCell ref="B12:E12"/>
    <mergeCell ref="C39:E39"/>
    <mergeCell ref="E16:F16"/>
    <mergeCell ref="G16:J16"/>
    <mergeCell ref="B15:O15"/>
    <mergeCell ref="B14:E14"/>
    <mergeCell ref="F14:O14"/>
    <mergeCell ref="K16:L16"/>
    <mergeCell ref="M16:M18"/>
    <mergeCell ref="C37:E37"/>
    <mergeCell ref="C38:E38"/>
    <mergeCell ref="C16:D16"/>
    <mergeCell ref="B9:E9"/>
    <mergeCell ref="B10:E10"/>
    <mergeCell ref="B11:E11"/>
    <mergeCell ref="B13:E13"/>
    <mergeCell ref="B7:O7"/>
    <mergeCell ref="F8:O8"/>
    <mergeCell ref="F11:O11"/>
    <mergeCell ref="F12:O12"/>
    <mergeCell ref="F13:O13"/>
    <mergeCell ref="F10:O10"/>
    <mergeCell ref="B8:E8"/>
    <mergeCell ref="F9:O9"/>
    <mergeCell ref="B40:O40"/>
    <mergeCell ref="K17:K18"/>
    <mergeCell ref="L17:L18"/>
    <mergeCell ref="B33:O33"/>
    <mergeCell ref="B34:O34"/>
    <mergeCell ref="B35:E35"/>
    <mergeCell ref="C17:C18"/>
    <mergeCell ref="D17:D18"/>
    <mergeCell ref="E17:E18"/>
    <mergeCell ref="F17:F18"/>
    <mergeCell ref="G17:G18"/>
    <mergeCell ref="H17:J17"/>
    <mergeCell ref="B31:F31"/>
    <mergeCell ref="C36:E36"/>
    <mergeCell ref="N16:N18"/>
    <mergeCell ref="O16:O18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F13:O13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18" style="2" customWidth="1"/>
    <col min="8" max="8" width="19" style="2" customWidth="1"/>
    <col min="9" max="9" width="21.28515625" style="2" customWidth="1"/>
    <col min="10" max="10" width="18.42578125" style="2" customWidth="1"/>
    <col min="11" max="11" width="8.7109375" style="2" customWidth="1"/>
    <col min="12" max="12" width="9.7109375" style="2" customWidth="1"/>
    <col min="13" max="13" width="17.140625" style="2" customWidth="1"/>
    <col min="14" max="16384" width="9.140625" style="2"/>
  </cols>
  <sheetData>
    <row r="6" spans="2:24" ht="4.5" customHeight="1" x14ac:dyDescent="0.25"/>
    <row r="7" spans="2:24" ht="26.25" customHeight="1" x14ac:dyDescent="0.25">
      <c r="B7" s="49" t="s">
        <v>300</v>
      </c>
      <c r="C7" s="93"/>
      <c r="D7" s="93"/>
      <c r="E7" s="93"/>
      <c r="F7" s="93"/>
      <c r="G7" s="93"/>
      <c r="H7" s="93"/>
      <c r="I7" s="94"/>
      <c r="J7" s="94"/>
      <c r="K7" s="94"/>
      <c r="L7" s="94"/>
      <c r="M7" s="95"/>
    </row>
    <row r="8" spans="2:24" ht="27.75" customHeight="1" x14ac:dyDescent="0.25">
      <c r="B8" s="562" t="s">
        <v>311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4"/>
    </row>
    <row r="9" spans="2:24" ht="44.25" customHeight="1" x14ac:dyDescent="0.3">
      <c r="B9" s="568" t="s">
        <v>299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85"/>
      <c r="O9" s="85"/>
      <c r="P9" s="85"/>
      <c r="Q9" s="85"/>
      <c r="R9" s="85"/>
    </row>
    <row r="10" spans="2:24" ht="33.75" customHeight="1" x14ac:dyDescent="0.25">
      <c r="B10" s="96"/>
      <c r="C10" s="96"/>
      <c r="D10" s="96"/>
      <c r="E10" s="96"/>
      <c r="F10" s="96"/>
      <c r="G10" s="569" t="s">
        <v>294</v>
      </c>
      <c r="H10" s="570"/>
      <c r="I10" s="571"/>
      <c r="J10" s="569" t="s">
        <v>63</v>
      </c>
      <c r="K10" s="571"/>
      <c r="L10" s="96"/>
      <c r="M10" s="96"/>
    </row>
    <row r="11" spans="2:24" ht="56.25" customHeight="1" x14ac:dyDescent="0.25">
      <c r="B11" s="572" t="s">
        <v>11</v>
      </c>
      <c r="C11" s="573"/>
      <c r="D11" s="573"/>
      <c r="E11" s="574"/>
      <c r="F11" s="97" t="s">
        <v>305</v>
      </c>
      <c r="G11" s="97" t="s">
        <v>306</v>
      </c>
      <c r="H11" s="97" t="s">
        <v>307</v>
      </c>
      <c r="I11" s="97" t="s">
        <v>308</v>
      </c>
      <c r="J11" s="97" t="s">
        <v>309</v>
      </c>
      <c r="K11" s="97" t="s">
        <v>303</v>
      </c>
      <c r="L11" s="98" t="s">
        <v>310</v>
      </c>
      <c r="M11" s="97" t="s">
        <v>61</v>
      </c>
    </row>
    <row r="12" spans="2:24" ht="24.95" customHeight="1" x14ac:dyDescent="0.25">
      <c r="B12" s="575" t="s">
        <v>12</v>
      </c>
      <c r="C12" s="576"/>
      <c r="D12" s="576"/>
      <c r="E12" s="577"/>
      <c r="F12" s="99">
        <f>SUM(F13:F14)</f>
        <v>0</v>
      </c>
      <c r="G12" s="99">
        <f>SUM(G13:G14)</f>
        <v>0</v>
      </c>
      <c r="H12" s="99">
        <f>SUM(H13:H14)</f>
        <v>0</v>
      </c>
      <c r="I12" s="99">
        <f>SUM(I13:I14)</f>
        <v>0</v>
      </c>
      <c r="J12" s="100">
        <f>I12-F12</f>
        <v>0</v>
      </c>
      <c r="K12" s="100">
        <f>IFERROR(I12/F12*100-100,0)</f>
        <v>0</v>
      </c>
      <c r="L12" s="101">
        <f t="shared" ref="L12:L28" si="0">IFERROR(I12/$I$28*100,0)</f>
        <v>0</v>
      </c>
      <c r="M12" s="99">
        <f>SUM(M13:M14)</f>
        <v>0</v>
      </c>
    </row>
    <row r="13" spans="2:24" ht="24.95" customHeight="1" x14ac:dyDescent="0.25">
      <c r="B13" s="565" t="s">
        <v>318</v>
      </c>
      <c r="C13" s="566"/>
      <c r="D13" s="566"/>
      <c r="E13" s="567"/>
      <c r="F13" s="102"/>
      <c r="G13" s="102"/>
      <c r="H13" s="102"/>
      <c r="I13" s="102">
        <f>G13+H13</f>
        <v>0</v>
      </c>
      <c r="J13" s="103">
        <f>I13-F13</f>
        <v>0</v>
      </c>
      <c r="K13" s="103">
        <f t="shared" ref="K13:K28" si="1">IFERROR(I13/F13*100-100,0)</f>
        <v>0</v>
      </c>
      <c r="L13" s="104">
        <f t="shared" si="0"/>
        <v>0</v>
      </c>
      <c r="M13" s="102"/>
      <c r="P13" s="445" t="s">
        <v>319</v>
      </c>
      <c r="Q13" s="445"/>
      <c r="R13" s="445"/>
      <c r="S13" s="445"/>
      <c r="T13" s="445"/>
      <c r="U13" s="445"/>
      <c r="V13" s="445"/>
      <c r="W13" s="445"/>
      <c r="X13" s="445"/>
    </row>
    <row r="14" spans="2:24" ht="24.95" customHeight="1" x14ac:dyDescent="0.25">
      <c r="B14" s="565" t="s">
        <v>13</v>
      </c>
      <c r="C14" s="566"/>
      <c r="D14" s="566"/>
      <c r="E14" s="567"/>
      <c r="F14" s="102"/>
      <c r="G14" s="102"/>
      <c r="H14" s="102"/>
      <c r="I14" s="102">
        <f>G14+H14</f>
        <v>0</v>
      </c>
      <c r="J14" s="103">
        <f t="shared" ref="J14:J27" si="2">I14-F14</f>
        <v>0</v>
      </c>
      <c r="K14" s="103">
        <f t="shared" si="1"/>
        <v>0</v>
      </c>
      <c r="L14" s="104">
        <f t="shared" si="0"/>
        <v>0</v>
      </c>
      <c r="M14" s="102"/>
    </row>
    <row r="15" spans="2:24" ht="24.95" customHeight="1" x14ac:dyDescent="0.25">
      <c r="B15" s="578" t="s">
        <v>14</v>
      </c>
      <c r="C15" s="579"/>
      <c r="D15" s="579"/>
      <c r="E15" s="580"/>
      <c r="F15" s="102"/>
      <c r="G15" s="102"/>
      <c r="H15" s="102"/>
      <c r="I15" s="102">
        <f>G15+H15</f>
        <v>0</v>
      </c>
      <c r="J15" s="103">
        <f t="shared" si="2"/>
        <v>0</v>
      </c>
      <c r="K15" s="103">
        <f t="shared" si="1"/>
        <v>0</v>
      </c>
      <c r="L15" s="104">
        <f t="shared" si="0"/>
        <v>0</v>
      </c>
      <c r="M15" s="102"/>
    </row>
    <row r="16" spans="2:24" ht="24.95" customHeight="1" x14ac:dyDescent="0.25">
      <c r="B16" s="578" t="s">
        <v>32</v>
      </c>
      <c r="C16" s="579"/>
      <c r="D16" s="579"/>
      <c r="E16" s="580"/>
      <c r="F16" s="105">
        <f>SUM(F17:F21)</f>
        <v>0</v>
      </c>
      <c r="G16" s="105">
        <f>SUM(G17:G21)</f>
        <v>0</v>
      </c>
      <c r="H16" s="105">
        <f>SUM(H17:H21)</f>
        <v>0</v>
      </c>
      <c r="I16" s="105">
        <f>SUM(I17:I21)</f>
        <v>0</v>
      </c>
      <c r="J16" s="103">
        <f t="shared" si="2"/>
        <v>0</v>
      </c>
      <c r="K16" s="103">
        <f t="shared" si="1"/>
        <v>0</v>
      </c>
      <c r="L16" s="104">
        <f t="shared" si="0"/>
        <v>0</v>
      </c>
      <c r="M16" s="105">
        <f>SUM(M17:M21)</f>
        <v>0</v>
      </c>
    </row>
    <row r="17" spans="2:13" ht="24.95" customHeight="1" x14ac:dyDescent="0.25">
      <c r="B17" s="565" t="s">
        <v>15</v>
      </c>
      <c r="C17" s="566"/>
      <c r="D17" s="566"/>
      <c r="E17" s="567"/>
      <c r="F17" s="102"/>
      <c r="G17" s="102"/>
      <c r="H17" s="102"/>
      <c r="I17" s="102">
        <f t="shared" ref="I17:I22" si="3">G17+H17</f>
        <v>0</v>
      </c>
      <c r="J17" s="103">
        <f t="shared" si="2"/>
        <v>0</v>
      </c>
      <c r="K17" s="103">
        <f t="shared" si="1"/>
        <v>0</v>
      </c>
      <c r="L17" s="104">
        <f t="shared" si="0"/>
        <v>0</v>
      </c>
      <c r="M17" s="102"/>
    </row>
    <row r="18" spans="2:13" ht="24.95" customHeight="1" x14ac:dyDescent="0.25">
      <c r="B18" s="565" t="s">
        <v>16</v>
      </c>
      <c r="C18" s="566"/>
      <c r="D18" s="566"/>
      <c r="E18" s="567"/>
      <c r="F18" s="102"/>
      <c r="G18" s="102"/>
      <c r="H18" s="102"/>
      <c r="I18" s="102">
        <f t="shared" si="3"/>
        <v>0</v>
      </c>
      <c r="J18" s="103">
        <f t="shared" si="2"/>
        <v>0</v>
      </c>
      <c r="K18" s="103">
        <f t="shared" si="1"/>
        <v>0</v>
      </c>
      <c r="L18" s="104">
        <f t="shared" si="0"/>
        <v>0</v>
      </c>
      <c r="M18" s="102"/>
    </row>
    <row r="19" spans="2:13" ht="24.95" customHeight="1" x14ac:dyDescent="0.25">
      <c r="B19" s="565" t="s">
        <v>33</v>
      </c>
      <c r="C19" s="566"/>
      <c r="D19" s="566"/>
      <c r="E19" s="567"/>
      <c r="F19" s="102"/>
      <c r="G19" s="102"/>
      <c r="H19" s="102"/>
      <c r="I19" s="102">
        <f t="shared" si="3"/>
        <v>0</v>
      </c>
      <c r="J19" s="103">
        <f t="shared" si="2"/>
        <v>0</v>
      </c>
      <c r="K19" s="103">
        <f t="shared" si="1"/>
        <v>0</v>
      </c>
      <c r="L19" s="104">
        <f t="shared" si="0"/>
        <v>0</v>
      </c>
      <c r="M19" s="102"/>
    </row>
    <row r="20" spans="2:13" ht="24.95" customHeight="1" x14ac:dyDescent="0.25">
      <c r="B20" s="565" t="s">
        <v>17</v>
      </c>
      <c r="C20" s="566"/>
      <c r="D20" s="566"/>
      <c r="E20" s="567"/>
      <c r="F20" s="102"/>
      <c r="G20" s="102"/>
      <c r="H20" s="102"/>
      <c r="I20" s="102">
        <f t="shared" si="3"/>
        <v>0</v>
      </c>
      <c r="J20" s="103">
        <f t="shared" si="2"/>
        <v>0</v>
      </c>
      <c r="K20" s="103">
        <f t="shared" si="1"/>
        <v>0</v>
      </c>
      <c r="L20" s="104">
        <f t="shared" si="0"/>
        <v>0</v>
      </c>
      <c r="M20" s="102"/>
    </row>
    <row r="21" spans="2:13" ht="24.95" customHeight="1" x14ac:dyDescent="0.25">
      <c r="B21" s="565" t="s">
        <v>18</v>
      </c>
      <c r="C21" s="566"/>
      <c r="D21" s="566"/>
      <c r="E21" s="567"/>
      <c r="F21" s="102"/>
      <c r="G21" s="102"/>
      <c r="H21" s="102"/>
      <c r="I21" s="102">
        <f t="shared" si="3"/>
        <v>0</v>
      </c>
      <c r="J21" s="103">
        <f t="shared" si="2"/>
        <v>0</v>
      </c>
      <c r="K21" s="103">
        <f t="shared" si="1"/>
        <v>0</v>
      </c>
      <c r="L21" s="104">
        <f t="shared" si="0"/>
        <v>0</v>
      </c>
      <c r="M21" s="102"/>
    </row>
    <row r="22" spans="2:13" ht="24.95" customHeight="1" x14ac:dyDescent="0.25">
      <c r="B22" s="578" t="s">
        <v>19</v>
      </c>
      <c r="C22" s="579"/>
      <c r="D22" s="579"/>
      <c r="E22" s="580"/>
      <c r="F22" s="102"/>
      <c r="G22" s="102"/>
      <c r="H22" s="102"/>
      <c r="I22" s="102">
        <f t="shared" si="3"/>
        <v>0</v>
      </c>
      <c r="J22" s="103">
        <f t="shared" si="2"/>
        <v>0</v>
      </c>
      <c r="K22" s="103">
        <f t="shared" si="1"/>
        <v>0</v>
      </c>
      <c r="L22" s="104">
        <f t="shared" si="0"/>
        <v>0</v>
      </c>
      <c r="M22" s="102"/>
    </row>
    <row r="23" spans="2:13" ht="24.95" customHeight="1" x14ac:dyDescent="0.25">
      <c r="B23" s="581" t="s">
        <v>34</v>
      </c>
      <c r="C23" s="582"/>
      <c r="D23" s="582"/>
      <c r="E23" s="583"/>
      <c r="F23" s="106">
        <f>F12+F15+F16+F22</f>
        <v>0</v>
      </c>
      <c r="G23" s="106">
        <f>G12+G15+G16+G22</f>
        <v>0</v>
      </c>
      <c r="H23" s="106">
        <f>H12+H15+H16+H22</f>
        <v>0</v>
      </c>
      <c r="I23" s="106">
        <f>I12+I15+I16+I22</f>
        <v>0</v>
      </c>
      <c r="J23" s="107">
        <f t="shared" si="2"/>
        <v>0</v>
      </c>
      <c r="K23" s="107">
        <f t="shared" si="1"/>
        <v>0</v>
      </c>
      <c r="L23" s="108">
        <f t="shared" si="0"/>
        <v>0</v>
      </c>
      <c r="M23" s="106">
        <f>M12+M15+M16+M22</f>
        <v>0</v>
      </c>
    </row>
    <row r="24" spans="2:13" s="5" customFormat="1" ht="24.95" customHeight="1" x14ac:dyDescent="0.25">
      <c r="B24" s="565" t="s">
        <v>20</v>
      </c>
      <c r="C24" s="566"/>
      <c r="D24" s="566"/>
      <c r="E24" s="567"/>
      <c r="F24" s="102"/>
      <c r="G24" s="102"/>
      <c r="H24" s="102"/>
      <c r="I24" s="102">
        <f>G24+H24</f>
        <v>0</v>
      </c>
      <c r="J24" s="103">
        <f t="shared" si="2"/>
        <v>0</v>
      </c>
      <c r="K24" s="103">
        <f t="shared" si="1"/>
        <v>0</v>
      </c>
      <c r="L24" s="104">
        <f t="shared" si="0"/>
        <v>0</v>
      </c>
      <c r="M24" s="102"/>
    </row>
    <row r="25" spans="2:13" ht="24.95" customHeight="1" x14ac:dyDescent="0.25">
      <c r="B25" s="581" t="s">
        <v>35</v>
      </c>
      <c r="C25" s="582"/>
      <c r="D25" s="582"/>
      <c r="E25" s="583"/>
      <c r="F25" s="106">
        <f>F23+F24</f>
        <v>0</v>
      </c>
      <c r="G25" s="106">
        <f>G23+G24</f>
        <v>0</v>
      </c>
      <c r="H25" s="106">
        <f>H23+H24</f>
        <v>0</v>
      </c>
      <c r="I25" s="106">
        <f>I23+I24</f>
        <v>0</v>
      </c>
      <c r="J25" s="107">
        <f t="shared" si="2"/>
        <v>0</v>
      </c>
      <c r="K25" s="107">
        <f t="shared" si="1"/>
        <v>0</v>
      </c>
      <c r="L25" s="108">
        <f t="shared" si="0"/>
        <v>0</v>
      </c>
      <c r="M25" s="106">
        <f>M23+M24</f>
        <v>0</v>
      </c>
    </row>
    <row r="26" spans="2:13" s="5" customFormat="1" ht="24.95" customHeight="1" x14ac:dyDescent="0.25">
      <c r="B26" s="565" t="s">
        <v>36</v>
      </c>
      <c r="C26" s="566"/>
      <c r="D26" s="566"/>
      <c r="E26" s="567"/>
      <c r="F26" s="102"/>
      <c r="G26" s="102"/>
      <c r="H26" s="102"/>
      <c r="I26" s="102">
        <f>G26+H26</f>
        <v>0</v>
      </c>
      <c r="J26" s="103">
        <f t="shared" si="2"/>
        <v>0</v>
      </c>
      <c r="K26" s="103">
        <f t="shared" si="1"/>
        <v>0</v>
      </c>
      <c r="L26" s="104">
        <f t="shared" si="0"/>
        <v>0</v>
      </c>
      <c r="M26" s="102"/>
    </row>
    <row r="27" spans="2:13" s="5" customFormat="1" ht="24.95" customHeight="1" x14ac:dyDescent="0.25">
      <c r="B27" s="565" t="s">
        <v>37</v>
      </c>
      <c r="C27" s="566"/>
      <c r="D27" s="566"/>
      <c r="E27" s="567"/>
      <c r="F27" s="102"/>
      <c r="G27" s="102"/>
      <c r="H27" s="102"/>
      <c r="I27" s="102">
        <f>G27+H27</f>
        <v>0</v>
      </c>
      <c r="J27" s="103">
        <f t="shared" si="2"/>
        <v>0</v>
      </c>
      <c r="K27" s="103">
        <f t="shared" si="1"/>
        <v>0</v>
      </c>
      <c r="L27" s="104">
        <f t="shared" si="0"/>
        <v>0</v>
      </c>
      <c r="M27" s="102"/>
    </row>
    <row r="28" spans="2:13" ht="24.95" customHeight="1" x14ac:dyDescent="0.25">
      <c r="B28" s="581" t="s">
        <v>154</v>
      </c>
      <c r="C28" s="582"/>
      <c r="D28" s="582"/>
      <c r="E28" s="583"/>
      <c r="F28" s="106">
        <f>F25+F27+F26</f>
        <v>0</v>
      </c>
      <c r="G28" s="106">
        <f>G25+G27+G26</f>
        <v>0</v>
      </c>
      <c r="H28" s="106">
        <f>H25+H27+H26</f>
        <v>0</v>
      </c>
      <c r="I28" s="106">
        <f>I25+I27+I26</f>
        <v>0</v>
      </c>
      <c r="J28" s="106">
        <f>J25+J27+J26</f>
        <v>0</v>
      </c>
      <c r="K28" s="107">
        <f t="shared" si="1"/>
        <v>0</v>
      </c>
      <c r="L28" s="109">
        <f t="shared" si="0"/>
        <v>0</v>
      </c>
      <c r="M28" s="106">
        <f>M25+M27+M26</f>
        <v>0</v>
      </c>
    </row>
    <row r="29" spans="2:13" ht="31.5" customHeight="1" x14ac:dyDescent="0.2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584" t="s">
        <v>10</v>
      </c>
      <c r="M29" s="584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A4" zoomScale="55" zoomScaleNormal="80" zoomScaleSheetLayoutView="55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360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361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362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363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104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364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157.5" x14ac:dyDescent="0.25">
      <c r="B19" s="332" t="s">
        <v>353</v>
      </c>
      <c r="C19" s="45" t="s">
        <v>354</v>
      </c>
      <c r="D19" s="45" t="s">
        <v>365</v>
      </c>
      <c r="E19" s="86">
        <v>42552</v>
      </c>
      <c r="F19" s="86">
        <v>42735</v>
      </c>
      <c r="G19" s="87">
        <v>4644</v>
      </c>
      <c r="H19" s="87">
        <v>4860</v>
      </c>
      <c r="I19" s="87">
        <v>0</v>
      </c>
      <c r="J19" s="292">
        <f>H19+I19</f>
        <v>4860</v>
      </c>
      <c r="K19" s="313">
        <f>J19-G19</f>
        <v>216</v>
      </c>
      <c r="L19" s="311">
        <f>IFERROR(K19/G19*100,0)</f>
        <v>4.6511627906976747</v>
      </c>
      <c r="M19" s="311">
        <f>IFERROR(J19/$J$31*100,0)</f>
        <v>66.550454419100802</v>
      </c>
      <c r="N19" s="87">
        <v>0</v>
      </c>
      <c r="O19" s="45"/>
    </row>
    <row r="20" spans="2:15" ht="94.5" x14ac:dyDescent="0.25">
      <c r="B20" s="332" t="s">
        <v>353</v>
      </c>
      <c r="C20" s="45" t="s">
        <v>356</v>
      </c>
      <c r="D20" s="45" t="s">
        <v>366</v>
      </c>
      <c r="E20" s="86">
        <v>42552</v>
      </c>
      <c r="F20" s="86">
        <v>42735</v>
      </c>
      <c r="G20" s="87">
        <v>4400</v>
      </c>
      <c r="H20" s="87">
        <v>2442.73</v>
      </c>
      <c r="I20" s="87">
        <v>0</v>
      </c>
      <c r="J20" s="292">
        <f t="shared" ref="J20:J30" si="0">H20+I20</f>
        <v>2442.73</v>
      </c>
      <c r="K20" s="313">
        <f t="shared" ref="K20:K30" si="1">J20-G20</f>
        <v>-1957.27</v>
      </c>
      <c r="L20" s="311">
        <f t="shared" ref="L20:L30" si="2">IFERROR(K20/G20*100,0)</f>
        <v>-44.483409090909092</v>
      </c>
      <c r="M20" s="311">
        <f t="shared" ref="M20:M31" si="3">IFERROR(J20/$J$31*100,0)</f>
        <v>33.449545580899198</v>
      </c>
      <c r="N20" s="87">
        <v>0</v>
      </c>
      <c r="O20" s="45"/>
    </row>
    <row r="21" spans="2:15" ht="55.5" hidden="1" customHeight="1" x14ac:dyDescent="0.25">
      <c r="B21" s="45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55.5" hidden="1" customHeight="1" x14ac:dyDescent="0.25">
      <c r="B22" s="45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45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45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9044</v>
      </c>
      <c r="H31" s="88">
        <f t="shared" ref="H31:I31" si="4">SUM(H19:H30)</f>
        <v>7302.73</v>
      </c>
      <c r="I31" s="88">
        <f t="shared" si="4"/>
        <v>0</v>
      </c>
      <c r="J31" s="312">
        <f>SUM(J19:J30)</f>
        <v>7302.73</v>
      </c>
      <c r="K31" s="313">
        <f>J31-G31</f>
        <v>-1741.2700000000004</v>
      </c>
      <c r="L31" s="311">
        <f>IFERROR(K31/G31*100,0)</f>
        <v>-19.253317116320218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85" t="s">
        <v>367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7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'[2]Matriz Objetivos x Projetos'!#REF!</xm:f>
          </x14:formula1>
          <xm:sqref>F13:O13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zoomScale="40" zoomScaleNormal="40" zoomScaleSheetLayoutView="4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368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369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370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371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89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372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157.5" x14ac:dyDescent="0.25">
      <c r="B19" s="332" t="s">
        <v>353</v>
      </c>
      <c r="C19" s="45" t="s">
        <v>354</v>
      </c>
      <c r="D19" s="45" t="s">
        <v>373</v>
      </c>
      <c r="E19" s="86">
        <v>42552</v>
      </c>
      <c r="F19" s="86">
        <v>42735</v>
      </c>
      <c r="G19" s="87">
        <v>4644</v>
      </c>
      <c r="H19" s="87">
        <v>0</v>
      </c>
      <c r="I19" s="87">
        <f>3*810</f>
        <v>2430</v>
      </c>
      <c r="J19" s="292">
        <f>H19+I19</f>
        <v>2430</v>
      </c>
      <c r="K19" s="313">
        <f>J19-G19</f>
        <v>-2214</v>
      </c>
      <c r="L19" s="311">
        <f>IFERROR(K19/G19*100,0)</f>
        <v>-47.674418604651166</v>
      </c>
      <c r="M19" s="311">
        <f>IFERROR(J19/$J$31*100,0)</f>
        <v>49.290060851926974</v>
      </c>
      <c r="N19" s="87">
        <v>0</v>
      </c>
      <c r="O19" s="45"/>
    </row>
    <row r="20" spans="2:15" ht="55.5" customHeight="1" x14ac:dyDescent="0.25">
      <c r="B20" s="332" t="s">
        <v>353</v>
      </c>
      <c r="C20" s="45" t="s">
        <v>356</v>
      </c>
      <c r="D20" s="45" t="s">
        <v>358</v>
      </c>
      <c r="E20" s="86">
        <v>42552</v>
      </c>
      <c r="F20" s="86">
        <v>42735</v>
      </c>
      <c r="G20" s="87">
        <v>4400</v>
      </c>
      <c r="H20" s="87"/>
      <c r="I20" s="87">
        <v>2500</v>
      </c>
      <c r="J20" s="292">
        <f t="shared" ref="J20:J30" si="0">H20+I20</f>
        <v>2500</v>
      </c>
      <c r="K20" s="313">
        <f t="shared" ref="K20:K30" si="1">J20-G20</f>
        <v>-1900</v>
      </c>
      <c r="L20" s="311">
        <f t="shared" ref="L20:L30" si="2">IFERROR(K20/G20*100,0)</f>
        <v>-43.18181818181818</v>
      </c>
      <c r="M20" s="311">
        <f t="shared" ref="M20:M31" si="3">IFERROR(J20/$J$31*100,0)</f>
        <v>50.709939148073026</v>
      </c>
      <c r="N20" s="87">
        <v>0</v>
      </c>
      <c r="O20" s="45"/>
    </row>
    <row r="21" spans="2:15" ht="55.5" hidden="1" customHeight="1" x14ac:dyDescent="0.25">
      <c r="B21" s="45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55.5" hidden="1" customHeight="1" x14ac:dyDescent="0.25">
      <c r="B22" s="45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45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45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9044</v>
      </c>
      <c r="H31" s="88">
        <f t="shared" ref="H31:I31" si="4">SUM(H19:H30)</f>
        <v>0</v>
      </c>
      <c r="I31" s="88">
        <f t="shared" si="4"/>
        <v>4930</v>
      </c>
      <c r="J31" s="312">
        <f>SUM(J19:J30)</f>
        <v>4930</v>
      </c>
      <c r="K31" s="313">
        <f>J31-G31</f>
        <v>-4114</v>
      </c>
      <c r="L31" s="311">
        <f>IFERROR(K31/G31*100,0)</f>
        <v>-45.488721804511279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 t="s">
        <v>359</v>
      </c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'[3]Matriz Objetivos x Projetos'!#REF!</xm:f>
          </x14:formula1>
          <xm:sqref>F13:O13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zoomScale="55" zoomScaleNormal="40" zoomScaleSheetLayoutView="55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374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375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376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377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378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124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379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63" x14ac:dyDescent="0.25">
      <c r="B19" s="332" t="s">
        <v>353</v>
      </c>
      <c r="C19" s="45" t="s">
        <v>380</v>
      </c>
      <c r="D19" s="45" t="s">
        <v>381</v>
      </c>
      <c r="E19" s="86">
        <v>42370</v>
      </c>
      <c r="F19" s="86">
        <v>42735</v>
      </c>
      <c r="G19" s="87">
        <v>421804</v>
      </c>
      <c r="H19" s="87"/>
      <c r="I19" s="87">
        <v>470000</v>
      </c>
      <c r="J19" s="292">
        <f>H19+I19</f>
        <v>470000</v>
      </c>
      <c r="K19" s="313">
        <f>J19-G19</f>
        <v>48196</v>
      </c>
      <c r="L19" s="311">
        <f>IFERROR(K19/G19*100,0)</f>
        <v>11.426160017448863</v>
      </c>
      <c r="M19" s="311">
        <f>IFERROR(J19/$J$31*100,0)</f>
        <v>100</v>
      </c>
      <c r="N19" s="87"/>
      <c r="O19" s="45" t="s">
        <v>382</v>
      </c>
    </row>
    <row r="20" spans="2:15" ht="55.5" hidden="1" customHeight="1" x14ac:dyDescent="0.25">
      <c r="B20" s="332"/>
      <c r="C20" s="45"/>
      <c r="D20" s="45"/>
      <c r="E20" s="86"/>
      <c r="F20" s="86"/>
      <c r="G20" s="87"/>
      <c r="H20" s="87"/>
      <c r="I20" s="87"/>
      <c r="J20" s="292">
        <f t="shared" ref="J20:J30" si="0">H20+I20</f>
        <v>0</v>
      </c>
      <c r="K20" s="313">
        <f t="shared" ref="K20:K30" si="1">J20-G20</f>
        <v>0</v>
      </c>
      <c r="L20" s="311">
        <f t="shared" ref="L20:L30" si="2">IFERROR(K20/G20*100,0)</f>
        <v>0</v>
      </c>
      <c r="M20" s="311">
        <f t="shared" ref="M20:M31" si="3">IFERROR(J20/$J$31*100,0)</f>
        <v>0</v>
      </c>
      <c r="N20" s="87"/>
      <c r="O20" s="45"/>
    </row>
    <row r="21" spans="2:15" ht="55.5" hidden="1" customHeight="1" x14ac:dyDescent="0.25">
      <c r="B21" s="45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55.5" hidden="1" customHeight="1" x14ac:dyDescent="0.25">
      <c r="B22" s="45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45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45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421804</v>
      </c>
      <c r="H31" s="88">
        <f t="shared" ref="H31:I31" si="4">SUM(H19:H30)</f>
        <v>0</v>
      </c>
      <c r="I31" s="88">
        <f t="shared" si="4"/>
        <v>470000</v>
      </c>
      <c r="J31" s="312">
        <f>SUM(J19:J30)</f>
        <v>470000</v>
      </c>
      <c r="K31" s="313">
        <f>J31-G31</f>
        <v>48196</v>
      </c>
      <c r="L31" s="311">
        <f>IFERROR(K31/G31*100,0)</f>
        <v>11.426160017448863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85" t="s">
        <v>383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7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'[4]Matriz Objetivos x Projetos'!#REF!</xm:f>
          </x14:formula1>
          <xm:sqref>F13:O13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A14" zoomScale="55" zoomScaleNormal="40" zoomScaleSheetLayoutView="55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.8554687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374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384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385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386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116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387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57" customHeight="1" x14ac:dyDescent="0.25">
      <c r="B19" s="332" t="s">
        <v>353</v>
      </c>
      <c r="C19" s="45" t="s">
        <v>388</v>
      </c>
      <c r="D19" s="45" t="s">
        <v>389</v>
      </c>
      <c r="E19" s="86">
        <v>42370</v>
      </c>
      <c r="F19" s="86">
        <v>42735</v>
      </c>
      <c r="G19" s="87">
        <v>43262.17</v>
      </c>
      <c r="H19" s="87">
        <f>26477.36+3847.79+1282.6+2565.2+6953.71+2528.65+345.56</f>
        <v>44000.869999999995</v>
      </c>
      <c r="I19" s="87">
        <f>127250.73-H19</f>
        <v>83249.86</v>
      </c>
      <c r="J19" s="292">
        <f>H19+I19</f>
        <v>127250.73</v>
      </c>
      <c r="K19" s="313">
        <f>J19-G19</f>
        <v>83988.56</v>
      </c>
      <c r="L19" s="311">
        <f>IFERROR(K19/G19*100,0)</f>
        <v>194.13857418617698</v>
      </c>
      <c r="M19" s="311">
        <f>IFERROR(J19/$J$31*100,0)</f>
        <v>87.199352405475423</v>
      </c>
      <c r="N19" s="87"/>
      <c r="O19" s="45" t="s">
        <v>390</v>
      </c>
    </row>
    <row r="20" spans="2:15" ht="189" x14ac:dyDescent="0.25">
      <c r="B20" s="332" t="s">
        <v>353</v>
      </c>
      <c r="C20" s="45" t="s">
        <v>391</v>
      </c>
      <c r="D20" s="45" t="s">
        <v>392</v>
      </c>
      <c r="E20" s="86">
        <v>42370</v>
      </c>
      <c r="F20" s="86">
        <v>42735</v>
      </c>
      <c r="G20" s="87">
        <v>11610</v>
      </c>
      <c r="H20" s="87">
        <v>3240</v>
      </c>
      <c r="I20" s="87">
        <f>6*810</f>
        <v>4860</v>
      </c>
      <c r="J20" s="292">
        <f t="shared" ref="J20:J30" si="0">H20+I20</f>
        <v>8100</v>
      </c>
      <c r="K20" s="313">
        <f t="shared" ref="K20:K30" si="1">J20-G20</f>
        <v>-3510</v>
      </c>
      <c r="L20" s="311">
        <f t="shared" ref="L20:L30" si="2">IFERROR(K20/G20*100,0)</f>
        <v>-30.232558139534881</v>
      </c>
      <c r="M20" s="311">
        <f t="shared" ref="M20:M31" si="3">IFERROR(J20/$J$31*100,0)</f>
        <v>5.5505752657320784</v>
      </c>
      <c r="N20" s="87"/>
      <c r="O20" s="45" t="s">
        <v>393</v>
      </c>
    </row>
    <row r="21" spans="2:15" ht="78.75" x14ac:dyDescent="0.25">
      <c r="B21" s="332" t="s">
        <v>353</v>
      </c>
      <c r="C21" s="45" t="s">
        <v>394</v>
      </c>
      <c r="D21" s="45" t="s">
        <v>395</v>
      </c>
      <c r="E21" s="86">
        <v>42370</v>
      </c>
      <c r="F21" s="86">
        <v>42735</v>
      </c>
      <c r="G21" s="87">
        <v>11000</v>
      </c>
      <c r="H21" s="87">
        <v>1977.59</v>
      </c>
      <c r="I21" s="87">
        <f>2*2200</f>
        <v>4400</v>
      </c>
      <c r="J21" s="292">
        <f t="shared" si="0"/>
        <v>6377.59</v>
      </c>
      <c r="K21" s="313">
        <f t="shared" si="1"/>
        <v>-4622.41</v>
      </c>
      <c r="L21" s="311">
        <f t="shared" si="2"/>
        <v>-42.021909090909091</v>
      </c>
      <c r="M21" s="311">
        <f t="shared" si="3"/>
        <v>4.3702831245654625</v>
      </c>
      <c r="N21" s="87"/>
      <c r="O21" s="45" t="s">
        <v>393</v>
      </c>
    </row>
    <row r="22" spans="2:15" ht="63" x14ac:dyDescent="0.25">
      <c r="B22" s="332" t="s">
        <v>396</v>
      </c>
      <c r="C22" s="45" t="s">
        <v>397</v>
      </c>
      <c r="D22" s="45" t="s">
        <v>398</v>
      </c>
      <c r="E22" s="86">
        <v>42370</v>
      </c>
      <c r="F22" s="86">
        <v>42735</v>
      </c>
      <c r="G22" s="87">
        <v>7083</v>
      </c>
      <c r="H22" s="87">
        <v>0</v>
      </c>
      <c r="I22" s="87">
        <v>0</v>
      </c>
      <c r="J22" s="292">
        <f t="shared" si="0"/>
        <v>0</v>
      </c>
      <c r="K22" s="313">
        <f t="shared" si="1"/>
        <v>-7083</v>
      </c>
      <c r="L22" s="311">
        <f t="shared" si="2"/>
        <v>-100</v>
      </c>
      <c r="M22" s="311">
        <f t="shared" si="3"/>
        <v>0</v>
      </c>
      <c r="N22" s="87"/>
      <c r="O22" s="45" t="s">
        <v>382</v>
      </c>
    </row>
    <row r="23" spans="2:15" ht="78.75" x14ac:dyDescent="0.25">
      <c r="B23" s="332" t="s">
        <v>399</v>
      </c>
      <c r="C23" s="45" t="s">
        <v>400</v>
      </c>
      <c r="D23" s="45" t="s">
        <v>401</v>
      </c>
      <c r="E23" s="86">
        <v>42583</v>
      </c>
      <c r="F23" s="86">
        <v>42643</v>
      </c>
      <c r="G23" s="87">
        <v>0</v>
      </c>
      <c r="H23" s="87">
        <v>0</v>
      </c>
      <c r="I23" s="87">
        <v>4000</v>
      </c>
      <c r="J23" s="292">
        <f t="shared" si="0"/>
        <v>4000</v>
      </c>
      <c r="K23" s="313">
        <f t="shared" si="1"/>
        <v>4000</v>
      </c>
      <c r="L23" s="311">
        <f t="shared" si="2"/>
        <v>0</v>
      </c>
      <c r="M23" s="311">
        <f t="shared" si="3"/>
        <v>2.7410248225837424</v>
      </c>
      <c r="N23" s="87"/>
      <c r="O23" s="45" t="s">
        <v>390</v>
      </c>
    </row>
    <row r="24" spans="2:15" ht="78.75" x14ac:dyDescent="0.25">
      <c r="B24" s="332" t="s">
        <v>399</v>
      </c>
      <c r="C24" s="45" t="s">
        <v>402</v>
      </c>
      <c r="D24" s="45" t="s">
        <v>403</v>
      </c>
      <c r="E24" s="86">
        <v>42522</v>
      </c>
      <c r="F24" s="86">
        <v>42551</v>
      </c>
      <c r="G24" s="87">
        <v>0</v>
      </c>
      <c r="H24" s="87">
        <v>0</v>
      </c>
      <c r="I24" s="87">
        <v>202.5</v>
      </c>
      <c r="J24" s="292">
        <f t="shared" si="0"/>
        <v>202.5</v>
      </c>
      <c r="K24" s="313">
        <f t="shared" si="1"/>
        <v>202.5</v>
      </c>
      <c r="L24" s="311">
        <f t="shared" si="2"/>
        <v>0</v>
      </c>
      <c r="M24" s="311">
        <f t="shared" si="3"/>
        <v>0.13876438164330196</v>
      </c>
      <c r="N24" s="87"/>
      <c r="O24" s="45" t="s">
        <v>390</v>
      </c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0.75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72955.17</v>
      </c>
      <c r="H31" s="88">
        <f t="shared" ref="H31" si="4">SUM(H19:H30)</f>
        <v>49218.459999999992</v>
      </c>
      <c r="I31" s="88">
        <f>SUM(I19:I30)</f>
        <v>96712.36</v>
      </c>
      <c r="J31" s="312">
        <f>SUM(J19:J30)</f>
        <v>145930.81999999998</v>
      </c>
      <c r="K31" s="313">
        <f>J31-G31</f>
        <v>72975.64999999998</v>
      </c>
      <c r="L31" s="311">
        <f>IFERROR(K31/G31*100,0)</f>
        <v>100.02807203382569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85" t="s">
        <v>404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7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3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'[5]Matriz Objetivos x Projetos'!#REF!</xm:f>
          </x14:formula1>
          <xm:sqref>F13:O13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P40"/>
  <sheetViews>
    <sheetView showGridLines="0" tabSelected="1" view="pageBreakPreview" zoomScale="55" zoomScaleNormal="40" zoomScaleSheetLayoutView="55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405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406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407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408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78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409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6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6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6" ht="63" x14ac:dyDescent="0.25">
      <c r="B19" s="332" t="s">
        <v>353</v>
      </c>
      <c r="C19" s="45" t="s">
        <v>388</v>
      </c>
      <c r="D19" s="45" t="s">
        <v>410</v>
      </c>
      <c r="E19" s="86">
        <v>42370</v>
      </c>
      <c r="F19" s="86">
        <v>42735</v>
      </c>
      <c r="G19" s="87">
        <v>186997.16</v>
      </c>
      <c r="H19" s="87">
        <f>39831.52+770.41+3466.84+1155.61+9918.28+3187.52+500.81</f>
        <v>58830.99</v>
      </c>
      <c r="I19" s="87">
        <f>177839.38-H19</f>
        <v>119008.39000000001</v>
      </c>
      <c r="J19" s="292">
        <f>H19+I19</f>
        <v>177839.38</v>
      </c>
      <c r="K19" s="313">
        <f>J19-G19</f>
        <v>-9157.7799999999988</v>
      </c>
      <c r="L19" s="311">
        <f>IFERROR(K19/G19*100,0)</f>
        <v>-4.8972829319974691</v>
      </c>
      <c r="M19" s="311">
        <f>IFERROR(J19/$J$31*100,0)</f>
        <v>84.129662503296672</v>
      </c>
      <c r="N19" s="87"/>
      <c r="O19" s="45"/>
    </row>
    <row r="20" spans="2:16" ht="225.75" customHeight="1" x14ac:dyDescent="0.25">
      <c r="B20" s="332" t="s">
        <v>353</v>
      </c>
      <c r="C20" s="45" t="s">
        <v>411</v>
      </c>
      <c r="D20" s="45" t="s">
        <v>412</v>
      </c>
      <c r="E20" s="86">
        <v>42370</v>
      </c>
      <c r="F20" s="86">
        <v>42735</v>
      </c>
      <c r="G20" s="87">
        <v>9097</v>
      </c>
      <c r="H20" s="87">
        <v>1390.38</v>
      </c>
      <c r="I20" s="87">
        <f>4609.62+500+600</f>
        <v>5709.62</v>
      </c>
      <c r="J20" s="292">
        <f t="shared" ref="J20:J30" si="0">H20+I20</f>
        <v>7100</v>
      </c>
      <c r="K20" s="313">
        <f t="shared" ref="K20:K30" si="1">J20-G20</f>
        <v>-1997</v>
      </c>
      <c r="L20" s="311">
        <f t="shared" ref="L20:L30" si="2">IFERROR(K20/G20*100,0)</f>
        <v>-21.952291964383864</v>
      </c>
      <c r="M20" s="311">
        <f t="shared" ref="M20:M31" si="3">IFERROR(J20/$J$31*100,0)</f>
        <v>3.3587645423269379</v>
      </c>
      <c r="N20" s="87"/>
      <c r="O20" s="45"/>
      <c r="P20" s="6"/>
    </row>
    <row r="21" spans="2:16" ht="70.5" customHeight="1" x14ac:dyDescent="0.25">
      <c r="B21" s="332" t="s">
        <v>353</v>
      </c>
      <c r="C21" s="45" t="s">
        <v>414</v>
      </c>
      <c r="D21" s="45" t="s">
        <v>415</v>
      </c>
      <c r="E21" s="86">
        <v>42370</v>
      </c>
      <c r="F21" s="86">
        <v>42735</v>
      </c>
      <c r="G21" s="87">
        <v>4600</v>
      </c>
      <c r="H21" s="87"/>
      <c r="I21" s="87">
        <v>3600</v>
      </c>
      <c r="J21" s="292">
        <f t="shared" si="0"/>
        <v>3600</v>
      </c>
      <c r="K21" s="313">
        <f t="shared" si="1"/>
        <v>-1000</v>
      </c>
      <c r="L21" s="311">
        <f t="shared" si="2"/>
        <v>-21.739130434782609</v>
      </c>
      <c r="M21" s="311">
        <f t="shared" si="3"/>
        <v>1.7030355425883066</v>
      </c>
      <c r="N21" s="87"/>
      <c r="O21" s="45"/>
      <c r="P21" s="6"/>
    </row>
    <row r="22" spans="2:16" ht="147.75" customHeight="1" x14ac:dyDescent="0.25">
      <c r="B22" s="332" t="s">
        <v>353</v>
      </c>
      <c r="C22" s="45" t="s">
        <v>416</v>
      </c>
      <c r="D22" s="45" t="s">
        <v>417</v>
      </c>
      <c r="E22" s="86">
        <v>42522</v>
      </c>
      <c r="F22" s="86">
        <v>42735</v>
      </c>
      <c r="G22" s="87">
        <v>0</v>
      </c>
      <c r="H22" s="87">
        <v>0</v>
      </c>
      <c r="I22" s="87">
        <f>4050+202.5+1700</f>
        <v>5952.5</v>
      </c>
      <c r="J22" s="292">
        <f t="shared" si="0"/>
        <v>5952.5</v>
      </c>
      <c r="K22" s="313">
        <f t="shared" si="1"/>
        <v>5952.5</v>
      </c>
      <c r="L22" s="311">
        <f t="shared" si="2"/>
        <v>0</v>
      </c>
      <c r="M22" s="311">
        <f t="shared" si="3"/>
        <v>2.815921963126915</v>
      </c>
      <c r="N22" s="87"/>
      <c r="O22" s="45"/>
      <c r="P22" s="6"/>
    </row>
    <row r="23" spans="2:16" ht="55.5" customHeight="1" x14ac:dyDescent="0.25">
      <c r="B23" s="332" t="s">
        <v>353</v>
      </c>
      <c r="C23" s="45" t="s">
        <v>418</v>
      </c>
      <c r="D23" s="45" t="s">
        <v>419</v>
      </c>
      <c r="E23" s="86">
        <v>42522</v>
      </c>
      <c r="F23" s="86">
        <v>42735</v>
      </c>
      <c r="G23" s="87">
        <v>0</v>
      </c>
      <c r="H23" s="87">
        <v>0</v>
      </c>
      <c r="I23" s="87">
        <v>8000</v>
      </c>
      <c r="J23" s="292">
        <f t="shared" si="0"/>
        <v>8000</v>
      </c>
      <c r="K23" s="313">
        <f t="shared" si="1"/>
        <v>8000</v>
      </c>
      <c r="L23" s="311">
        <f t="shared" si="2"/>
        <v>0</v>
      </c>
      <c r="M23" s="311">
        <f t="shared" si="3"/>
        <v>3.7845234279740145</v>
      </c>
      <c r="N23" s="87"/>
      <c r="O23" s="45"/>
      <c r="P23" s="6"/>
    </row>
    <row r="24" spans="2:16" ht="55.5" customHeight="1" x14ac:dyDescent="0.25">
      <c r="B24" s="332" t="s">
        <v>353</v>
      </c>
      <c r="C24" s="45" t="s">
        <v>420</v>
      </c>
      <c r="D24" s="45" t="s">
        <v>421</v>
      </c>
      <c r="E24" s="86">
        <v>42401</v>
      </c>
      <c r="F24" s="86">
        <v>42460</v>
      </c>
      <c r="G24" s="87">
        <v>10644</v>
      </c>
      <c r="H24" s="87">
        <v>4468.37</v>
      </c>
      <c r="I24" s="87">
        <v>0</v>
      </c>
      <c r="J24" s="292">
        <f t="shared" si="0"/>
        <v>4468.37</v>
      </c>
      <c r="K24" s="313">
        <f t="shared" si="1"/>
        <v>-6175.63</v>
      </c>
      <c r="L24" s="311">
        <f t="shared" si="2"/>
        <v>-58.019823374671176</v>
      </c>
      <c r="M24" s="311">
        <f t="shared" si="3"/>
        <v>2.1138313687320309</v>
      </c>
      <c r="N24" s="87"/>
      <c r="O24" s="45"/>
    </row>
    <row r="25" spans="2:16" ht="55.5" customHeight="1" x14ac:dyDescent="0.25">
      <c r="B25" s="332" t="s">
        <v>399</v>
      </c>
      <c r="C25" s="45" t="s">
        <v>422</v>
      </c>
      <c r="D25" s="45" t="s">
        <v>423</v>
      </c>
      <c r="E25" s="86">
        <v>42614</v>
      </c>
      <c r="F25" s="86">
        <v>42735</v>
      </c>
      <c r="G25" s="87">
        <v>0</v>
      </c>
      <c r="H25" s="87">
        <v>0</v>
      </c>
      <c r="I25" s="87">
        <v>4427</v>
      </c>
      <c r="J25" s="292">
        <f t="shared" si="0"/>
        <v>4427</v>
      </c>
      <c r="K25" s="313">
        <f t="shared" si="1"/>
        <v>4427</v>
      </c>
      <c r="L25" s="311">
        <f t="shared" si="2"/>
        <v>0</v>
      </c>
      <c r="M25" s="311">
        <f t="shared" si="3"/>
        <v>2.0942606519551203</v>
      </c>
      <c r="N25" s="87"/>
      <c r="O25" s="45"/>
    </row>
    <row r="26" spans="2:16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6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6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6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6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6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211338.16</v>
      </c>
      <c r="H31" s="88">
        <f t="shared" ref="H31:I31" si="4">SUM(H19:H30)</f>
        <v>64689.74</v>
      </c>
      <c r="I31" s="88">
        <f t="shared" si="4"/>
        <v>146697.51</v>
      </c>
      <c r="J31" s="312">
        <f>SUM(J19:J30)</f>
        <v>211387.25</v>
      </c>
      <c r="K31" s="313">
        <f>J31-G31</f>
        <v>49.089999999996508</v>
      </c>
      <c r="L31" s="311">
        <f>IFERROR(K31/G31*100,0)</f>
        <v>2.3228176113578591E-2</v>
      </c>
      <c r="M31" s="311">
        <f t="shared" si="3"/>
        <v>100</v>
      </c>
      <c r="N31" s="291">
        <f>SUM(N19:N30)</f>
        <v>0</v>
      </c>
      <c r="O31" s="88"/>
    </row>
    <row r="32" spans="2:16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362204722" right="0.51181102362204722" top="0.59055118110236227" bottom="0.78740157480314965" header="0.31496062992125984" footer="0.31496062992125984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'[6]Matriz Objetivos x Projetos'!#REF!</xm:f>
          </x14:formula1>
          <xm:sqref>F13:O13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zoomScale="55" zoomScaleNormal="80" zoomScaleSheetLayoutView="55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8.570312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405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406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376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424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425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130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426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55.5" customHeight="1" x14ac:dyDescent="0.25">
      <c r="B19" s="332" t="s">
        <v>353</v>
      </c>
      <c r="C19" s="45" t="s">
        <v>427</v>
      </c>
      <c r="D19" s="45" t="s">
        <v>428</v>
      </c>
      <c r="E19" s="86">
        <v>42370</v>
      </c>
      <c r="F19" s="86">
        <v>42735</v>
      </c>
      <c r="G19" s="87">
        <v>125418.78</v>
      </c>
      <c r="H19" s="87">
        <v>48336.160000000003</v>
      </c>
      <c r="I19" s="87">
        <f>128392.25-H19</f>
        <v>80056.09</v>
      </c>
      <c r="J19" s="292">
        <f>H19+I19</f>
        <v>128392.25</v>
      </c>
      <c r="K19" s="313">
        <f>J19-G19</f>
        <v>2973.4700000000012</v>
      </c>
      <c r="L19" s="311">
        <f>IFERROR(K19/G19*100,0)</f>
        <v>2.3708331399811109</v>
      </c>
      <c r="M19" s="311">
        <f>IFERROR(J19/$J$31*100,0)</f>
        <v>100</v>
      </c>
      <c r="N19" s="87"/>
      <c r="O19" s="45"/>
    </row>
    <row r="20" spans="2:15" ht="59.25" hidden="1" customHeight="1" x14ac:dyDescent="0.25">
      <c r="B20" s="332"/>
      <c r="C20" s="45"/>
      <c r="D20" s="45"/>
      <c r="E20" s="86"/>
      <c r="F20" s="86"/>
      <c r="G20" s="87"/>
      <c r="H20" s="87"/>
      <c r="I20" s="87"/>
      <c r="J20" s="292">
        <f t="shared" ref="J20:J30" si="0">H20+I20</f>
        <v>0</v>
      </c>
      <c r="K20" s="313">
        <f t="shared" ref="K20:K30" si="1">J20-G20</f>
        <v>0</v>
      </c>
      <c r="L20" s="311">
        <f t="shared" ref="L20:L30" si="2">IFERROR(K20/G20*100,0)</f>
        <v>0</v>
      </c>
      <c r="M20" s="311">
        <f t="shared" ref="M20:M31" si="3">IFERROR(J20/$J$31*100,0)</f>
        <v>0</v>
      </c>
      <c r="N20" s="87"/>
      <c r="O20" s="45"/>
    </row>
    <row r="21" spans="2:15" ht="70.5" hidden="1" customHeight="1" x14ac:dyDescent="0.25">
      <c r="B21" s="332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75" hidden="1" customHeight="1" x14ac:dyDescent="0.25">
      <c r="B22" s="332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332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332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332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125418.78</v>
      </c>
      <c r="H31" s="88">
        <f t="shared" ref="H31:I31" si="4">SUM(H19:H30)</f>
        <v>48336.160000000003</v>
      </c>
      <c r="I31" s="88">
        <f t="shared" si="4"/>
        <v>80056.09</v>
      </c>
      <c r="J31" s="312">
        <f>SUM(J19:J30)</f>
        <v>128392.25</v>
      </c>
      <c r="K31" s="313">
        <f>J31-G31</f>
        <v>2973.4700000000012</v>
      </c>
      <c r="L31" s="311">
        <f>IFERROR(K31/G31*100,0)</f>
        <v>2.3708331399811109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'[7]Matriz Objetivos x Projetos'!#REF!</xm:f>
          </x14:formula1>
          <xm:sqref>F13:O13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P40"/>
  <sheetViews>
    <sheetView showGridLines="0" tabSelected="1" view="pageBreakPreview" topLeftCell="E34" zoomScale="80" zoomScaleNormal="25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20.570312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429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430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431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432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116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433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6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6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6" ht="55.5" customHeight="1" x14ac:dyDescent="0.25">
      <c r="B19" s="332" t="s">
        <v>353</v>
      </c>
      <c r="C19" s="45" t="s">
        <v>388</v>
      </c>
      <c r="D19" s="45" t="s">
        <v>434</v>
      </c>
      <c r="E19" s="86">
        <v>42370</v>
      </c>
      <c r="F19" s="86">
        <v>42735</v>
      </c>
      <c r="G19" s="87">
        <v>225224.52</v>
      </c>
      <c r="H19" s="87">
        <f>39015.77+3607.3+1202.43+2404.87+9641.63+4033.2+464.43</f>
        <v>60369.63</v>
      </c>
      <c r="I19" s="87">
        <f>157722.21-H19</f>
        <v>97352.579999999987</v>
      </c>
      <c r="J19" s="292">
        <f>H19+I19</f>
        <v>157722.21</v>
      </c>
      <c r="K19" s="313">
        <f>J19-G19</f>
        <v>-67502.31</v>
      </c>
      <c r="L19" s="311">
        <f>IFERROR(K19/G19*100,0)</f>
        <v>-29.971119485569332</v>
      </c>
      <c r="M19" s="311">
        <f>IFERROR(J19/$J$31*100,0)</f>
        <v>35.033884123786663</v>
      </c>
      <c r="N19" s="87">
        <v>153007</v>
      </c>
      <c r="O19" s="45"/>
      <c r="P19" s="2" t="s">
        <v>413</v>
      </c>
    </row>
    <row r="20" spans="2:16" ht="153" customHeight="1" x14ac:dyDescent="0.25">
      <c r="B20" s="332" t="s">
        <v>353</v>
      </c>
      <c r="C20" s="45" t="s">
        <v>435</v>
      </c>
      <c r="D20" s="45" t="s">
        <v>436</v>
      </c>
      <c r="E20" s="86">
        <v>42370</v>
      </c>
      <c r="F20" s="86">
        <v>42735</v>
      </c>
      <c r="G20" s="87">
        <v>34200</v>
      </c>
      <c r="H20" s="87">
        <f>3791.62+153.48+8387.49</f>
        <v>12332.59</v>
      </c>
      <c r="I20" s="87">
        <f>4808.38+2000+15012.51</f>
        <v>21820.89</v>
      </c>
      <c r="J20" s="292">
        <f t="shared" ref="J20:J30" si="0">H20+I20</f>
        <v>34153.479999999996</v>
      </c>
      <c r="K20" s="313">
        <f t="shared" ref="K20:K30" si="1">J20-G20</f>
        <v>-46.520000000004075</v>
      </c>
      <c r="L20" s="311">
        <f t="shared" ref="L20:L30" si="2">IFERROR(K20/G20*100,0)</f>
        <v>-0.13602339181287743</v>
      </c>
      <c r="M20" s="311">
        <f t="shared" ref="M20:M31" si="3">IFERROR(J20/$J$31*100,0)</f>
        <v>7.5863067144701128</v>
      </c>
      <c r="N20" s="87"/>
      <c r="O20" s="45"/>
      <c r="P20" s="2" t="s">
        <v>413</v>
      </c>
    </row>
    <row r="21" spans="2:16" ht="269.25" customHeight="1" x14ac:dyDescent="0.25">
      <c r="B21" s="332" t="s">
        <v>353</v>
      </c>
      <c r="C21" s="45" t="s">
        <v>437</v>
      </c>
      <c r="D21" s="45" t="s">
        <v>438</v>
      </c>
      <c r="E21" s="86">
        <v>42370</v>
      </c>
      <c r="F21" s="86">
        <v>42735</v>
      </c>
      <c r="G21" s="87">
        <v>136814.39000000001</v>
      </c>
      <c r="H21" s="87">
        <f>16044.28+1646.33+78+1132.85+15053.75+12165.85</f>
        <v>46121.06</v>
      </c>
      <c r="I21" s="87">
        <f>36099.63+6953.67+282+3500+1667.56+17565.16+23856.78+2000</f>
        <v>91924.799999999988</v>
      </c>
      <c r="J21" s="292">
        <f t="shared" si="0"/>
        <v>138045.85999999999</v>
      </c>
      <c r="K21" s="313">
        <f t="shared" si="1"/>
        <v>1231.4699999999721</v>
      </c>
      <c r="L21" s="311">
        <f t="shared" si="2"/>
        <v>0.9001026865667946</v>
      </c>
      <c r="M21" s="311">
        <f t="shared" si="3"/>
        <v>30.663295061668716</v>
      </c>
      <c r="N21" s="87"/>
      <c r="O21" s="45"/>
    </row>
    <row r="22" spans="2:16" ht="75" customHeight="1" x14ac:dyDescent="0.25">
      <c r="B22" s="332"/>
      <c r="C22" s="45" t="s">
        <v>439</v>
      </c>
      <c r="D22" s="45" t="s">
        <v>440</v>
      </c>
      <c r="E22" s="86">
        <v>42370</v>
      </c>
      <c r="F22" s="86">
        <v>42735</v>
      </c>
      <c r="G22" s="87">
        <v>56217.84</v>
      </c>
      <c r="H22" s="87">
        <v>21073.65</v>
      </c>
      <c r="I22" s="87">
        <f>G22-H22</f>
        <v>35144.189999999995</v>
      </c>
      <c r="J22" s="292">
        <f t="shared" si="0"/>
        <v>56217.84</v>
      </c>
      <c r="K22" s="313">
        <f t="shared" si="1"/>
        <v>0</v>
      </c>
      <c r="L22" s="311">
        <f t="shared" si="2"/>
        <v>0</v>
      </c>
      <c r="M22" s="311">
        <f t="shared" si="3"/>
        <v>12.487330048504766</v>
      </c>
      <c r="N22" s="87"/>
      <c r="O22" s="45"/>
    </row>
    <row r="23" spans="2:16" ht="94.5" x14ac:dyDescent="0.25">
      <c r="B23" s="332" t="s">
        <v>353</v>
      </c>
      <c r="C23" s="45" t="s">
        <v>441</v>
      </c>
      <c r="D23" s="45" t="s">
        <v>442</v>
      </c>
      <c r="E23" s="86">
        <v>42370</v>
      </c>
      <c r="F23" s="86">
        <v>42735</v>
      </c>
      <c r="G23" s="87">
        <v>14000</v>
      </c>
      <c r="H23" s="87">
        <v>384.1</v>
      </c>
      <c r="I23" s="87">
        <f>3500+2115.9+5000</f>
        <v>10615.9</v>
      </c>
      <c r="J23" s="292">
        <f t="shared" si="0"/>
        <v>11000</v>
      </c>
      <c r="K23" s="313">
        <f t="shared" si="1"/>
        <v>-3000</v>
      </c>
      <c r="L23" s="311">
        <f t="shared" si="2"/>
        <v>-21.428571428571427</v>
      </c>
      <c r="M23" s="311">
        <f t="shared" si="3"/>
        <v>2.443363717523698</v>
      </c>
      <c r="N23" s="87"/>
      <c r="O23" s="45"/>
    </row>
    <row r="24" spans="2:16" ht="126" x14ac:dyDescent="0.25">
      <c r="B24" s="332" t="s">
        <v>353</v>
      </c>
      <c r="C24" s="45" t="s">
        <v>168</v>
      </c>
      <c r="D24" s="45" t="s">
        <v>443</v>
      </c>
      <c r="E24" s="86">
        <v>42370</v>
      </c>
      <c r="F24" s="86">
        <v>42735</v>
      </c>
      <c r="G24" s="87">
        <v>23219</v>
      </c>
      <c r="H24" s="87">
        <f>2307.09+463.4+1888.5+6800.55</f>
        <v>11459.54</v>
      </c>
      <c r="I24" s="87">
        <f>3692.91+1000+1388.5+9918.7</f>
        <v>16000.11</v>
      </c>
      <c r="J24" s="292">
        <f t="shared" si="0"/>
        <v>27459.65</v>
      </c>
      <c r="K24" s="313">
        <f>J24-G24</f>
        <v>4240.6500000000015</v>
      </c>
      <c r="L24" s="311">
        <f t="shared" si="2"/>
        <v>18.263706447306092</v>
      </c>
      <c r="M24" s="311">
        <f t="shared" si="3"/>
        <v>6.0994465914454192</v>
      </c>
      <c r="N24" s="87"/>
      <c r="O24" s="45"/>
    </row>
    <row r="25" spans="2:16" ht="72.75" customHeight="1" x14ac:dyDescent="0.25">
      <c r="B25" s="332" t="s">
        <v>353</v>
      </c>
      <c r="C25" s="45" t="s">
        <v>444</v>
      </c>
      <c r="D25" s="45" t="s">
        <v>445</v>
      </c>
      <c r="E25" s="86">
        <v>42370</v>
      </c>
      <c r="F25" s="86">
        <v>42735</v>
      </c>
      <c r="G25" s="87">
        <v>2500</v>
      </c>
      <c r="H25" s="87">
        <v>0</v>
      </c>
      <c r="I25" s="87">
        <v>22500</v>
      </c>
      <c r="J25" s="292">
        <f t="shared" si="0"/>
        <v>22500</v>
      </c>
      <c r="K25" s="313">
        <f t="shared" si="1"/>
        <v>20000</v>
      </c>
      <c r="L25" s="311">
        <f t="shared" si="2"/>
        <v>800</v>
      </c>
      <c r="M25" s="311">
        <f t="shared" si="3"/>
        <v>4.9977894222075641</v>
      </c>
      <c r="N25" s="87"/>
      <c r="O25" s="45"/>
      <c r="P25" s="2" t="s">
        <v>413</v>
      </c>
    </row>
    <row r="26" spans="2:16" ht="110.25" x14ac:dyDescent="0.25">
      <c r="B26" s="332" t="s">
        <v>399</v>
      </c>
      <c r="C26" s="45" t="s">
        <v>446</v>
      </c>
      <c r="D26" s="45" t="s">
        <v>447</v>
      </c>
      <c r="E26" s="86">
        <v>42552</v>
      </c>
      <c r="F26" s="86">
        <v>42735</v>
      </c>
      <c r="G26" s="87">
        <v>0</v>
      </c>
      <c r="H26" s="87">
        <v>0</v>
      </c>
      <c r="I26" s="87">
        <v>3100</v>
      </c>
      <c r="J26" s="292">
        <f t="shared" si="0"/>
        <v>3100</v>
      </c>
      <c r="K26" s="313">
        <f t="shared" si="1"/>
        <v>3100</v>
      </c>
      <c r="L26" s="311">
        <f t="shared" si="2"/>
        <v>0</v>
      </c>
      <c r="M26" s="311">
        <f t="shared" si="3"/>
        <v>0.68858432039304207</v>
      </c>
      <c r="N26" s="87"/>
      <c r="O26" s="45"/>
    </row>
    <row r="27" spans="2:16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6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6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6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6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492175.75</v>
      </c>
      <c r="H31" s="88">
        <f t="shared" ref="H31:I31" si="4">SUM(H19:H30)</f>
        <v>151740.57</v>
      </c>
      <c r="I31" s="88">
        <f t="shared" si="4"/>
        <v>298458.46999999997</v>
      </c>
      <c r="J31" s="312">
        <f>SUM(J19:J30)</f>
        <v>450199.04000000004</v>
      </c>
      <c r="K31" s="313">
        <f>J31-G31</f>
        <v>-41976.709999999963</v>
      </c>
      <c r="L31" s="311">
        <f>IFERROR(K31/G31*100,0)</f>
        <v>-8.5288050051226545</v>
      </c>
      <c r="M31" s="311">
        <f t="shared" si="3"/>
        <v>100</v>
      </c>
      <c r="N31" s="291">
        <f>SUM(N19:N30)</f>
        <v>153007</v>
      </c>
      <c r="O31" s="88"/>
    </row>
    <row r="32" spans="2:16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39" orientation="landscape" r:id="rId1"/>
  <colBreaks count="1" manualBreakCount="1">
    <brk id="15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'[8]Matriz Objetivos x Projetos'!#REF!</xm:f>
          </x14:formula1>
          <xm:sqref>F13:O13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70" zoomScaleNormal="70" zoomScaleSheetLayoutView="70" workbookViewId="0">
      <pane xSplit="2" ySplit="10" topLeftCell="C11" activePane="bottomRight" state="frozen"/>
      <selection activeCell="N34" activeCellId="1" sqref="A30:Q37 N34"/>
      <selection pane="topRight" activeCell="N34" activeCellId="1" sqref="A30:Q37 N34"/>
      <selection pane="bottomLeft" activeCell="N34" activeCellId="1" sqref="A30:Q37 N34"/>
      <selection pane="bottomRight" activeCell="N34" activeCellId="1" sqref="A30:Q37 N34"/>
    </sheetView>
  </sheetViews>
  <sheetFormatPr defaultRowHeight="14.25" x14ac:dyDescent="0.2"/>
  <cols>
    <col min="1" max="1" width="16.5703125" style="25" customWidth="1"/>
    <col min="2" max="2" width="53.28515625" style="25" customWidth="1"/>
    <col min="3" max="24" width="7.7109375" style="25" customWidth="1"/>
    <col min="25" max="25" width="2.7109375" style="25" bestFit="1" customWidth="1"/>
    <col min="26" max="16384" width="9.1406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201" t="s">
        <v>314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</row>
    <row r="7" spans="1:26" ht="24" customHeight="1" x14ac:dyDescent="0.2">
      <c r="A7" s="348" t="s">
        <v>312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</row>
    <row r="8" spans="1:26" ht="33.75" customHeight="1" x14ac:dyDescent="0.25">
      <c r="A8" s="202" t="s">
        <v>134</v>
      </c>
      <c r="B8" s="203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1:26" ht="33.75" customHeight="1" x14ac:dyDescent="0.25">
      <c r="A9" s="204"/>
      <c r="B9" s="204"/>
    </row>
    <row r="10" spans="1:26" ht="132" customHeight="1" x14ac:dyDescent="0.2">
      <c r="A10" s="205" t="s">
        <v>127</v>
      </c>
      <c r="B10" s="206" t="s">
        <v>313</v>
      </c>
      <c r="C10" s="207" t="str">
        <f>IF('Quadro Geral'!$E10="","",'Quadro Geral'!$E10)</f>
        <v/>
      </c>
      <c r="D10" s="207" t="str">
        <f>IF('Quadro Geral'!$E10="","",'Quadro Geral'!$E11)</f>
        <v/>
      </c>
      <c r="E10" s="207" t="str">
        <f>IF('Quadro Geral'!$E10="","",'Quadro Geral'!$E12)</f>
        <v/>
      </c>
      <c r="F10" s="207" t="str">
        <f>IF('Quadro Geral'!$E10="","",'Quadro Geral'!$E13)</f>
        <v/>
      </c>
      <c r="G10" s="207" t="str">
        <f>IF('Quadro Geral'!$E10="","",'Quadro Geral'!$E14)</f>
        <v/>
      </c>
      <c r="H10" s="207" t="str">
        <f>IF('Quadro Geral'!$E10="","",'Quadro Geral'!$E15)</f>
        <v/>
      </c>
      <c r="I10" s="207" t="str">
        <f>IF('Quadro Geral'!$E10="","",'Quadro Geral'!$E16)</f>
        <v/>
      </c>
      <c r="J10" s="207" t="str">
        <f>IF('Quadro Geral'!$E10="","",'Quadro Geral'!$E17)</f>
        <v/>
      </c>
      <c r="K10" s="207" t="str">
        <f>IF('Quadro Geral'!$E10="","",'Quadro Geral'!$E18)</f>
        <v/>
      </c>
      <c r="L10" s="207" t="str">
        <f>IF('Quadro Geral'!$E10="","",'Quadro Geral'!$E19)</f>
        <v/>
      </c>
      <c r="M10" s="207" t="str">
        <f>IF('Quadro Geral'!$E10="","",'Quadro Geral'!$E20)</f>
        <v/>
      </c>
      <c r="N10" s="207" t="str">
        <f>IF('Quadro Geral'!$E10="","",'Quadro Geral'!$E21)</f>
        <v/>
      </c>
      <c r="O10" s="207" t="str">
        <f>IF('Quadro Geral'!$E10="","",'Quadro Geral'!$E22)</f>
        <v/>
      </c>
      <c r="P10" s="207" t="str">
        <f>IF('Quadro Geral'!$E10="","",'Quadro Geral'!$E23)</f>
        <v/>
      </c>
      <c r="Q10" s="207" t="str">
        <f>IF('Quadro Geral'!$E10="","",'Quadro Geral'!$E24)</f>
        <v/>
      </c>
      <c r="R10" s="207" t="str">
        <f>IF('Quadro Geral'!$E10="","",'Quadro Geral'!$E25)</f>
        <v/>
      </c>
      <c r="S10" s="207" t="str">
        <f>IF('Quadro Geral'!$E10="","",'Quadro Geral'!$E26)</f>
        <v/>
      </c>
      <c r="T10" s="207" t="str">
        <f>IF('Quadro Geral'!$E10="","",'Quadro Geral'!$E27)</f>
        <v/>
      </c>
      <c r="U10" s="207" t="str">
        <f>IF('Quadro Geral'!$E10="","",'Quadro Geral'!$E28)</f>
        <v/>
      </c>
      <c r="V10" s="207" t="str">
        <f>IF('Quadro Geral'!$E10="","",'Quadro Geral'!$E29)</f>
        <v/>
      </c>
      <c r="W10" s="207" t="str">
        <f>IF('Quadro Geral'!$E10="","",'Quadro Geral'!$E30)</f>
        <v/>
      </c>
      <c r="X10" s="207" t="str">
        <f>IF('Quadro Geral'!$E10="","",'Quadro Geral'!$E31)</f>
        <v/>
      </c>
    </row>
    <row r="11" spans="1:26" ht="45" customHeight="1" x14ac:dyDescent="0.2">
      <c r="A11" s="210" t="s">
        <v>128</v>
      </c>
      <c r="B11" s="208" t="s">
        <v>73</v>
      </c>
      <c r="C11" s="30" t="str">
        <f>IFERROR(IF(VLOOKUP(C$10,'Quadro Geral'!$E$10:$I$47,3,FALSE)='Matriz Objetivos x Projetos'!$B11,"P",IF(OR(VLOOKUP('Matriz Objetivos x Projetos'!C$10,'Quadro Geral'!$E$10:$I$47,4,FALSE)='Matriz Objetivos x Projetos'!$B11,VLOOKUP('Matriz Objetivos x Projetos'!C$10,'Quadro Geral'!$E$10:$I$29,5,FALSE)='Matriz Objetivos x Projetos'!$B11),"S","")),"")</f>
        <v/>
      </c>
      <c r="D11" s="30" t="str">
        <f>IFERROR(IF(VLOOKUP(D$10,'Quadro Geral'!$E$10:$I$47,3,FALSE)='Matriz Objetivos x Projetos'!$B11,"P",IF(OR(VLOOKUP('Matriz Objetivos x Projetos'!D$10,'Quadro Geral'!$E$10:$I$47,4,FALSE)='Matriz Objetivos x Projetos'!$B11,VLOOKUP('Matriz Objetivos x Projetos'!D$10,'Quadro Geral'!$E$10:$I$29,5,FALSE)='Matriz Objetivos x Projetos'!$B11),"S","")),"")</f>
        <v/>
      </c>
      <c r="E11" s="30" t="str">
        <f>IFERROR(IF(VLOOKUP(E$10,'Quadro Geral'!$E$10:$I$47,3,FALSE)='Matriz Objetivos x Projetos'!$B11,"P",IF(OR(VLOOKUP('Matriz Objetivos x Projetos'!E$10,'Quadro Geral'!$E$10:$I$47,4,FALSE)='Matriz Objetivos x Projetos'!$B11,VLOOKUP('Matriz Objetivos x Projetos'!E$10,'Quadro Geral'!$E$10:$I$29,5,FALSE)='Matriz Objetivos x Projetos'!$B11),"S","")),"")</f>
        <v/>
      </c>
      <c r="F11" s="30" t="str">
        <f>IFERROR(IF(VLOOKUP(F$10,'Quadro Geral'!$E$10:$I$47,3,FALSE)='Matriz Objetivos x Projetos'!$B11,"P",IF(OR(VLOOKUP('Matriz Objetivos x Projetos'!F$10,'Quadro Geral'!$E$10:$I$47,4,FALSE)='Matriz Objetivos x Projetos'!$B11,VLOOKUP('Matriz Objetivos x Projetos'!F$10,'Quadro Geral'!$E$10:$I$29,5,FALSE)='Matriz Objetivos x Projetos'!$B11),"S","")),"")</f>
        <v/>
      </c>
      <c r="G11" s="30" t="str">
        <f>IFERROR(IF(VLOOKUP(G$10,'Quadro Geral'!$E$10:$I$47,3,FALSE)='Matriz Objetivos x Projetos'!$B11,"P",IF(OR(VLOOKUP('Matriz Objetivos x Projetos'!G$10,'Quadro Geral'!$E$10:$I$47,4,FALSE)='Matriz Objetivos x Projetos'!$B11,VLOOKUP('Matriz Objetivos x Projetos'!G$10,'Quadro Geral'!$E$10:$I$29,5,FALSE)='Matriz Objetivos x Projetos'!$B11),"S","")),"")</f>
        <v/>
      </c>
      <c r="H11" s="30" t="str">
        <f>IFERROR(IF(VLOOKUP(H$10,'Quadro Geral'!$E$10:$I$47,3,FALSE)='Matriz Objetivos x Projetos'!$B11,"P",IF(OR(VLOOKUP('Matriz Objetivos x Projetos'!H$10,'Quadro Geral'!$E$10:$I$47,4,FALSE)='Matriz Objetivos x Projetos'!$B11,VLOOKUP('Matriz Objetivos x Projetos'!H$10,'Quadro Geral'!$E$10:$I$29,5,FALSE)='Matriz Objetivos x Projetos'!$B11),"S","")),"")</f>
        <v/>
      </c>
      <c r="I11" s="30" t="str">
        <f>IFERROR(IF(VLOOKUP(I$10,'Quadro Geral'!$E$10:$I$47,3,FALSE)='Matriz Objetivos x Projetos'!$B11,"P",IF(OR(VLOOKUP('Matriz Objetivos x Projetos'!I$10,'Quadro Geral'!$E$10:$I$47,4,FALSE)='Matriz Objetivos x Projetos'!$B11,VLOOKUP('Matriz Objetivos x Projetos'!I$10,'Quadro Geral'!$E$10:$I$29,5,FALSE)='Matriz Objetivos x Projetos'!$B11),"S","")),"")</f>
        <v/>
      </c>
      <c r="J11" s="30" t="str">
        <f>IFERROR(IF(VLOOKUP(J$10,'Quadro Geral'!$E$10:$I$47,3,FALSE)='Matriz Objetivos x Projetos'!$B11,"P",IF(OR(VLOOKUP('Matriz Objetivos x Projetos'!J$10,'Quadro Geral'!$E$10:$I$47,4,FALSE)='Matriz Objetivos x Projetos'!$B11,VLOOKUP('Matriz Objetivos x Projetos'!J$10,'Quadro Geral'!$E$10:$I$29,5,FALSE)='Matriz Objetivos x Projetos'!$B11),"S","")),"")</f>
        <v/>
      </c>
      <c r="K11" s="30" t="str">
        <f>IFERROR(IF(VLOOKUP(K$10,'Quadro Geral'!$E$10:$I$47,3,FALSE)='Matriz Objetivos x Projetos'!$B11,"P",IF(OR(VLOOKUP('Matriz Objetivos x Projetos'!K$10,'Quadro Geral'!$E$10:$I$47,4,FALSE)='Matriz Objetivos x Projetos'!$B11,VLOOKUP('Matriz Objetivos x Projetos'!K$10,'Quadro Geral'!$E$10:$I$29,5,FALSE)='Matriz Objetivos x Projetos'!$B11),"S","")),"")</f>
        <v/>
      </c>
      <c r="L11" s="30" t="str">
        <f>IFERROR(IF(VLOOKUP(L$10,'Quadro Geral'!$E$10:$I$47,3,FALSE)='Matriz Objetivos x Projetos'!$B11,"P",IF(OR(VLOOKUP('Matriz Objetivos x Projetos'!L$10,'Quadro Geral'!$E$10:$I$47,4,FALSE)='Matriz Objetivos x Projetos'!$B11,VLOOKUP('Matriz Objetivos x Projetos'!L$10,'Quadro Geral'!$E$10:$I$29,5,FALSE)='Matriz Objetivos x Projetos'!$B11),"S","")),"")</f>
        <v/>
      </c>
      <c r="M11" s="30" t="str">
        <f>IFERROR(IF(VLOOKUP(M$10,'Quadro Geral'!$E$10:$I$47,3,FALSE)='Matriz Objetivos x Projetos'!$B11,"P",IF(OR(VLOOKUP('Matriz Objetivos x Projetos'!M$10,'Quadro Geral'!$E$10:$I$47,4,FALSE)='Matriz Objetivos x Projetos'!$B11,VLOOKUP('Matriz Objetivos x Projetos'!M$10,'Quadro Geral'!$E$10:$I$29,5,FALSE)='Matriz Objetivos x Projetos'!$B11),"S","")),"")</f>
        <v/>
      </c>
      <c r="N11" s="30" t="str">
        <f>IFERROR(IF(VLOOKUP(N$10,'Quadro Geral'!$E$10:$I$47,3,FALSE)='Matriz Objetivos x Projetos'!$B11,"P",IF(OR(VLOOKUP('Matriz Objetivos x Projetos'!N$10,'Quadro Geral'!$E$10:$I$47,4,FALSE)='Matriz Objetivos x Projetos'!$B11,VLOOKUP('Matriz Objetivos x Projetos'!N$10,'Quadro Geral'!$E$10:$I$29,5,FALSE)='Matriz Objetivos x Projetos'!$B11),"S","")),"")</f>
        <v/>
      </c>
      <c r="O11" s="30" t="str">
        <f>IFERROR(IF(VLOOKUP(O$10,'Quadro Geral'!$E$10:$I$47,3,FALSE)='Matriz Objetivos x Projetos'!$B11,"P",IF(OR(VLOOKUP('Matriz Objetivos x Projetos'!O$10,'Quadro Geral'!$E$10:$I$47,4,FALSE)='Matriz Objetivos x Projetos'!$B11,VLOOKUP('Matriz Objetivos x Projetos'!O$10,'Quadro Geral'!$E$10:$I$29,5,FALSE)='Matriz Objetivos x Projetos'!$B11),"S","")),"")</f>
        <v/>
      </c>
      <c r="P11" s="30" t="str">
        <f>IFERROR(IF(VLOOKUP(P$10,'Quadro Geral'!$E$10:$I$47,3,FALSE)='Matriz Objetivos x Projetos'!$B11,"P",IF(OR(VLOOKUP('Matriz Objetivos x Projetos'!P$10,'Quadro Geral'!$E$10:$I$47,4,FALSE)='Matriz Objetivos x Projetos'!$B11,VLOOKUP('Matriz Objetivos x Projetos'!P$10,'Quadro Geral'!$E$10:$I$29,5,FALSE)='Matriz Objetivos x Projetos'!$B11),"S","")),"")</f>
        <v/>
      </c>
      <c r="Q11" s="30" t="str">
        <f>IFERROR(IF(VLOOKUP(Q$10,'Quadro Geral'!$E$10:$I$47,3,FALSE)='Matriz Objetivos x Projetos'!$B11,"P",IF(OR(VLOOKUP('Matriz Objetivos x Projetos'!Q$10,'Quadro Geral'!$E$10:$I$47,4,FALSE)='Matriz Objetivos x Projetos'!$B11,VLOOKUP('Matriz Objetivos x Projetos'!Q$10,'Quadro Geral'!$E$10:$I$29,5,FALSE)='Matriz Objetivos x Projetos'!$B11),"S","")),"")</f>
        <v/>
      </c>
      <c r="R11" s="30" t="str">
        <f>IFERROR(IF(VLOOKUP(R$10,'Quadro Geral'!$E$10:$I$47,3,FALSE)='Matriz Objetivos x Projetos'!$B11,"P",IF(OR(VLOOKUP('Matriz Objetivos x Projetos'!R$10,'Quadro Geral'!$E$10:$I$47,4,FALSE)='Matriz Objetivos x Projetos'!$B11,VLOOKUP('Matriz Objetivos x Projetos'!R$10,'Quadro Geral'!$E$10:$I$29,5,FALSE)='Matriz Objetivos x Projetos'!$B11),"S","")),"")</f>
        <v/>
      </c>
      <c r="S11" s="30" t="str">
        <f>IFERROR(IF(VLOOKUP(S$10,'Quadro Geral'!$E$10:$I$47,3,FALSE)='Matriz Objetivos x Projetos'!$B11,"P",IF(OR(VLOOKUP('Matriz Objetivos x Projetos'!S$10,'Quadro Geral'!$E$10:$I$47,4,FALSE)='Matriz Objetivos x Projetos'!$B11,VLOOKUP('Matriz Objetivos x Projetos'!S$10,'Quadro Geral'!$E$10:$I$29,5,FALSE)='Matriz Objetivos x Projetos'!$B11),"S","")),"")</f>
        <v/>
      </c>
      <c r="T11" s="30" t="str">
        <f>IFERROR(IF(VLOOKUP(T$10,'Quadro Geral'!$E$10:$I$47,3,FALSE)='Matriz Objetivos x Projetos'!$B11,"P",IF(OR(VLOOKUP('Matriz Objetivos x Projetos'!T$10,'Quadro Geral'!$E$10:$I$47,4,FALSE)='Matriz Objetivos x Projetos'!$B11,VLOOKUP('Matriz Objetivos x Projetos'!T$10,'Quadro Geral'!$E$10:$I$29,5,FALSE)='Matriz Objetivos x Projetos'!$B11),"S","")),"")</f>
        <v/>
      </c>
      <c r="U11" s="30" t="str">
        <f>IFERROR(IF(VLOOKUP(U$10,'Quadro Geral'!$E$10:$I$47,3,FALSE)='Matriz Objetivos x Projetos'!$B11,"P",IF(OR(VLOOKUP('Matriz Objetivos x Projetos'!U$10,'Quadro Geral'!$E$10:$I$47,4,FALSE)='Matriz Objetivos x Projetos'!$B11,VLOOKUP('Matriz Objetivos x Projetos'!U$10,'Quadro Geral'!$E$10:$I$29,5,FALSE)='Matriz Objetivos x Projetos'!$B11),"S","")),"")</f>
        <v/>
      </c>
      <c r="V11" s="30" t="str">
        <f>IFERROR(IF(VLOOKUP(V$10,'Quadro Geral'!$E$10:$I$47,3,FALSE)='Matriz Objetivos x Projetos'!$B11,"P",IF(OR(VLOOKUP('Matriz Objetivos x Projetos'!V$10,'Quadro Geral'!$E$10:$I$47,4,FALSE)='Matriz Objetivos x Projetos'!$B11,VLOOKUP('Matriz Objetivos x Projetos'!V$10,'Quadro Geral'!$E$10:$I$29,5,FALSE)='Matriz Objetivos x Projetos'!$B11),"S","")),"")</f>
        <v/>
      </c>
      <c r="W11" s="30" t="str">
        <f>IFERROR(IF(VLOOKUP(W$10,'Quadro Geral'!$E$10:$I$47,3,FALSE)='Matriz Objetivos x Projetos'!$B11,"P",IF(OR(VLOOKUP('Matriz Objetivos x Projetos'!W$10,'Quadro Geral'!$E$10:$I$47,4,FALSE)='Matriz Objetivos x Projetos'!$B11,VLOOKUP('Matriz Objetivos x Projetos'!W$10,'Quadro Geral'!$E$10:$I$29,5,FALSE)='Matriz Objetivos x Projetos'!$B11),"S","")),"")</f>
        <v/>
      </c>
      <c r="X11" s="30" t="str">
        <f>IFERROR(IF(VLOOKUP(X$10,'Quadro Geral'!$E$10:$I$47,3,FALSE)='Matriz Objetivos x Projetos'!$B11,"P",IF(OR(VLOOKUP('Matriz Objetivos x Projetos'!X$10,'Quadro Geral'!$E$10:$I$47,4,FALSE)='Matriz Objetivos x Projetos'!$B11,VLOOKUP('Matriz Objetivos x Projetos'!X$10,'Quadro Geral'!$E$10:$I$29,5,FALSE)='Matriz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46" t="s">
        <v>129</v>
      </c>
      <c r="B12" s="209" t="s">
        <v>74</v>
      </c>
      <c r="C12" s="30" t="str">
        <f>IFERROR(IF(VLOOKUP(C$10,'Quadro Geral'!$E$10:$I$47,3,FALSE)='Matriz Objetivos x Projetos'!$B12,"P",IF(OR(VLOOKUP('Matriz Objetivos x Projetos'!C$10,'Quadro Geral'!$E$10:$I$47,4,FALSE)='Matriz Objetivos x Projetos'!$B12,VLOOKUP('Matriz Objetivos x Projetos'!C$10,'Quadro Geral'!$E$10:$I$29,5,FALSE)='Matriz Objetivos x Projetos'!$B12),"S","")),"")</f>
        <v/>
      </c>
      <c r="D12" s="30" t="str">
        <f>IFERROR(IF(VLOOKUP(D$10,'Quadro Geral'!$E$10:$I$47,3,FALSE)='Matriz Objetivos x Projetos'!$B12,"P",IF(OR(VLOOKUP('Matriz Objetivos x Projetos'!D$10,'Quadro Geral'!$E$10:$I$47,4,FALSE)='Matriz Objetivos x Projetos'!$B12,VLOOKUP('Matriz Objetivos x Projetos'!D$10,'Quadro Geral'!$E$10:$I$29,5,FALSE)='Matriz Objetivos x Projetos'!$B12),"S","")),"")</f>
        <v/>
      </c>
      <c r="E12" s="30" t="str">
        <f>IFERROR(IF(VLOOKUP(E$10,'Quadro Geral'!$E$10:$I$47,3,FALSE)='Matriz Objetivos x Projetos'!$B12,"P",IF(OR(VLOOKUP('Matriz Objetivos x Projetos'!E$10,'Quadro Geral'!$E$10:$I$47,4,FALSE)='Matriz Objetivos x Projetos'!$B12,VLOOKUP('Matriz Objetivos x Projetos'!E$10,'Quadro Geral'!$E$10:$I$29,5,FALSE)='Matriz Objetivos x Projetos'!$B12),"S","")),"")</f>
        <v/>
      </c>
      <c r="F12" s="30" t="str">
        <f>IFERROR(IF(VLOOKUP(F$10,'Quadro Geral'!$E$10:$I$47,3,FALSE)='Matriz Objetivos x Projetos'!$B12,"P",IF(OR(VLOOKUP('Matriz Objetivos x Projetos'!F$10,'Quadro Geral'!$E$10:$I$47,4,FALSE)='Matriz Objetivos x Projetos'!$B12,VLOOKUP('Matriz Objetivos x Projetos'!F$10,'Quadro Geral'!$E$10:$I$29,5,FALSE)='Matriz Objetivos x Projetos'!$B12),"S","")),"")</f>
        <v/>
      </c>
      <c r="G12" s="30" t="str">
        <f>IFERROR(IF(VLOOKUP(G$10,'Quadro Geral'!$E$10:$I$47,3,FALSE)='Matriz Objetivos x Projetos'!$B12,"P",IF(OR(VLOOKUP('Matriz Objetivos x Projetos'!G$10,'Quadro Geral'!$E$10:$I$47,4,FALSE)='Matriz Objetivos x Projetos'!$B12,VLOOKUP('Matriz Objetivos x Projetos'!G$10,'Quadro Geral'!$E$10:$I$29,5,FALSE)='Matriz Objetivos x Projetos'!$B12),"S","")),"")</f>
        <v/>
      </c>
      <c r="H12" s="30" t="str">
        <f>IFERROR(IF(VLOOKUP(H$10,'Quadro Geral'!$E$10:$I$47,3,FALSE)='Matriz Objetivos x Projetos'!$B12,"P",IF(OR(VLOOKUP('Matriz Objetivos x Projetos'!H$10,'Quadro Geral'!$E$10:$I$47,4,FALSE)='Matriz Objetivos x Projetos'!$B12,VLOOKUP('Matriz Objetivos x Projetos'!H$10,'Quadro Geral'!$E$10:$I$29,5,FALSE)='Matriz Objetivos x Projetos'!$B12),"S","")),"")</f>
        <v/>
      </c>
      <c r="I12" s="30" t="str">
        <f>IFERROR(IF(VLOOKUP(I$10,'Quadro Geral'!$E$10:$I$47,3,FALSE)='Matriz Objetivos x Projetos'!$B12,"P",IF(OR(VLOOKUP('Matriz Objetivos x Projetos'!I$10,'Quadro Geral'!$E$10:$I$47,4,FALSE)='Matriz Objetivos x Projetos'!$B12,VLOOKUP('Matriz Objetivos x Projetos'!I$10,'Quadro Geral'!$E$10:$I$29,5,FALSE)='Matriz Objetivos x Projetos'!$B12),"S","")),"")</f>
        <v/>
      </c>
      <c r="J12" s="30" t="str">
        <f>IFERROR(IF(VLOOKUP(J$10,'Quadro Geral'!$E$10:$I$47,3,FALSE)='Matriz Objetivos x Projetos'!$B12,"P",IF(OR(VLOOKUP('Matriz Objetivos x Projetos'!J$10,'Quadro Geral'!$E$10:$I$47,4,FALSE)='Matriz Objetivos x Projetos'!$B12,VLOOKUP('Matriz Objetivos x Projetos'!J$10,'Quadro Geral'!$E$10:$I$29,5,FALSE)='Matriz Objetivos x Projetos'!$B12),"S","")),"")</f>
        <v/>
      </c>
      <c r="K12" s="30" t="str">
        <f>IFERROR(IF(VLOOKUP(K$10,'Quadro Geral'!$E$10:$I$47,3,FALSE)='Matriz Objetivos x Projetos'!$B12,"P",IF(OR(VLOOKUP('Matriz Objetivos x Projetos'!K$10,'Quadro Geral'!$E$10:$I$47,4,FALSE)='Matriz Objetivos x Projetos'!$B12,VLOOKUP('Matriz Objetivos x Projetos'!K$10,'Quadro Geral'!$E$10:$I$29,5,FALSE)='Matriz Objetivos x Projetos'!$B12),"S","")),"")</f>
        <v/>
      </c>
      <c r="L12" s="30" t="str">
        <f>IFERROR(IF(VLOOKUP(L$10,'Quadro Geral'!$E$10:$I$47,3,FALSE)='Matriz Objetivos x Projetos'!$B12,"P",IF(OR(VLOOKUP('Matriz Objetivos x Projetos'!L$10,'Quadro Geral'!$E$10:$I$47,4,FALSE)='Matriz Objetivos x Projetos'!$B12,VLOOKUP('Matriz Objetivos x Projetos'!L$10,'Quadro Geral'!$E$10:$I$29,5,FALSE)='Matriz Objetivos x Projetos'!$B12),"S","")),"")</f>
        <v/>
      </c>
      <c r="M12" s="30" t="str">
        <f>IFERROR(IF(VLOOKUP(M$10,'Quadro Geral'!$E$10:$I$47,3,FALSE)='Matriz Objetivos x Projetos'!$B12,"P",IF(OR(VLOOKUP('Matriz Objetivos x Projetos'!M$10,'Quadro Geral'!$E$10:$I$47,4,FALSE)='Matriz Objetivos x Projetos'!$B12,VLOOKUP('Matriz Objetivos x Projetos'!M$10,'Quadro Geral'!$E$10:$I$29,5,FALSE)='Matriz Objetivos x Projetos'!$B12),"S","")),"")</f>
        <v/>
      </c>
      <c r="N12" s="30" t="str">
        <f>IFERROR(IF(VLOOKUP(N$10,'Quadro Geral'!$E$10:$I$47,3,FALSE)='Matriz Objetivos x Projetos'!$B12,"P",IF(OR(VLOOKUP('Matriz Objetivos x Projetos'!N$10,'Quadro Geral'!$E$10:$I$47,4,FALSE)='Matriz Objetivos x Projetos'!$B12,VLOOKUP('Matriz Objetivos x Projetos'!N$10,'Quadro Geral'!$E$10:$I$29,5,FALSE)='Matriz Objetivos x Projetos'!$B12),"S","")),"")</f>
        <v/>
      </c>
      <c r="O12" s="30" t="str">
        <f>IFERROR(IF(VLOOKUP(O$10,'Quadro Geral'!$E$10:$I$47,3,FALSE)='Matriz Objetivos x Projetos'!$B12,"P",IF(OR(VLOOKUP('Matriz Objetivos x Projetos'!O$10,'Quadro Geral'!$E$10:$I$47,4,FALSE)='Matriz Objetivos x Projetos'!$B12,VLOOKUP('Matriz Objetivos x Projetos'!O$10,'Quadro Geral'!$E$10:$I$29,5,FALSE)='Matriz Objetivos x Projetos'!$B12),"S","")),"")</f>
        <v/>
      </c>
      <c r="P12" s="30" t="str">
        <f>IFERROR(IF(VLOOKUP(P$10,'Quadro Geral'!$E$10:$I$47,3,FALSE)='Matriz Objetivos x Projetos'!$B12,"P",IF(OR(VLOOKUP('Matriz Objetivos x Projetos'!P$10,'Quadro Geral'!$E$10:$I$47,4,FALSE)='Matriz Objetivos x Projetos'!$B12,VLOOKUP('Matriz Objetivos x Projetos'!P$10,'Quadro Geral'!$E$10:$I$29,5,FALSE)='Matriz Objetivos x Projetos'!$B12),"S","")),"")</f>
        <v/>
      </c>
      <c r="Q12" s="30" t="str">
        <f>IFERROR(IF(VLOOKUP(Q$10,'Quadro Geral'!$E$10:$I$47,3,FALSE)='Matriz Objetivos x Projetos'!$B12,"P",IF(OR(VLOOKUP('Matriz Objetivos x Projetos'!Q$10,'Quadro Geral'!$E$10:$I$47,4,FALSE)='Matriz Objetivos x Projetos'!$B12,VLOOKUP('Matriz Objetivos x Projetos'!Q$10,'Quadro Geral'!$E$10:$I$29,5,FALSE)='Matriz Objetivos x Projetos'!$B12),"S","")),"")</f>
        <v/>
      </c>
      <c r="R12" s="30" t="str">
        <f>IFERROR(IF(VLOOKUP(R$10,'Quadro Geral'!$E$10:$I$47,3,FALSE)='Matriz Objetivos x Projetos'!$B12,"P",IF(OR(VLOOKUP('Matriz Objetivos x Projetos'!R$10,'Quadro Geral'!$E$10:$I$47,4,FALSE)='Matriz Objetivos x Projetos'!$B12,VLOOKUP('Matriz Objetivos x Projetos'!R$10,'Quadro Geral'!$E$10:$I$29,5,FALSE)='Matriz Objetivos x Projetos'!$B12),"S","")),"")</f>
        <v/>
      </c>
      <c r="S12" s="30" t="str">
        <f>IFERROR(IF(VLOOKUP(S$10,'Quadro Geral'!$E$10:$I$47,3,FALSE)='Matriz Objetivos x Projetos'!$B12,"P",IF(OR(VLOOKUP('Matriz Objetivos x Projetos'!S$10,'Quadro Geral'!$E$10:$I$47,4,FALSE)='Matriz Objetivos x Projetos'!$B12,VLOOKUP('Matriz Objetivos x Projetos'!S$10,'Quadro Geral'!$E$10:$I$29,5,FALSE)='Matriz Objetivos x Projetos'!$B12),"S","")),"")</f>
        <v/>
      </c>
      <c r="T12" s="30" t="str">
        <f>IFERROR(IF(VLOOKUP(T$10,'Quadro Geral'!$E$10:$I$47,3,FALSE)='Matriz Objetivos x Projetos'!$B12,"P",IF(OR(VLOOKUP('Matriz Objetivos x Projetos'!T$10,'Quadro Geral'!$E$10:$I$47,4,FALSE)='Matriz Objetivos x Projetos'!$B12,VLOOKUP('Matriz Objetivos x Projetos'!T$10,'Quadro Geral'!$E$10:$I$29,5,FALSE)='Matriz Objetivos x Projetos'!$B12),"S","")),"")</f>
        <v/>
      </c>
      <c r="U12" s="30" t="str">
        <f>IFERROR(IF(VLOOKUP(U$10,'Quadro Geral'!$E$10:$I$47,3,FALSE)='Matriz Objetivos x Projetos'!$B12,"P",IF(OR(VLOOKUP('Matriz Objetivos x Projetos'!U$10,'Quadro Geral'!$E$10:$I$47,4,FALSE)='Matriz Objetivos x Projetos'!$B12,VLOOKUP('Matriz Objetivos x Projetos'!U$10,'Quadro Geral'!$E$10:$I$29,5,FALSE)='Matriz Objetivos x Projetos'!$B12),"S","")),"")</f>
        <v/>
      </c>
      <c r="V12" s="30" t="str">
        <f>IFERROR(IF(VLOOKUP(V$10,'Quadro Geral'!$E$10:$I$47,3,FALSE)='Matriz Objetivos x Projetos'!$B12,"P",IF(OR(VLOOKUP('Matriz Objetivos x Projetos'!V$10,'Quadro Geral'!$E$10:$I$47,4,FALSE)='Matriz Objetivos x Projetos'!$B12,VLOOKUP('Matriz Objetivos x Projetos'!V$10,'Quadro Geral'!$E$10:$I$29,5,FALSE)='Matriz Objetivos x Projetos'!$B12),"S","")),"")</f>
        <v/>
      </c>
      <c r="W12" s="30" t="str">
        <f>IFERROR(IF(VLOOKUP(W$10,'Quadro Geral'!$E$10:$I$47,3,FALSE)='Matriz Objetivos x Projetos'!$B12,"P",IF(OR(VLOOKUP('Matriz Objetivos x Projetos'!W$10,'Quadro Geral'!$E$10:$I$47,4,FALSE)='Matriz Objetivos x Projetos'!$B12,VLOOKUP('Matriz Objetivos x Projetos'!W$10,'Quadro Geral'!$E$10:$I$29,5,FALSE)='Matriz Objetivos x Projetos'!$B12),"S","")),"")</f>
        <v/>
      </c>
      <c r="X12" s="30" t="str">
        <f>IFERROR(IF(VLOOKUP(X$10,'Quadro Geral'!$E$10:$I$47,3,FALSE)='Matriz Objetivos x Projetos'!$B12,"P",IF(OR(VLOOKUP('Matriz Objetivos x Projetos'!X$10,'Quadro Geral'!$E$10:$I$47,4,FALSE)='Matriz Objetivos x Projetos'!$B12,VLOOKUP('Matriz Objetivos x Projetos'!X$10,'Quadro Geral'!$E$10:$I$29,5,FALSE)='Matriz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47"/>
      <c r="B13" s="209" t="s">
        <v>77</v>
      </c>
      <c r="C13" s="30" t="str">
        <f>IFERROR(IF(VLOOKUP(C$10,'Quadro Geral'!$E$10:$I$47,3,FALSE)='Matriz Objetivos x Projetos'!$B13,"P",IF(OR(VLOOKUP('Matriz Objetivos x Projetos'!C$10,'Quadro Geral'!$E$10:$I$47,4,FALSE)='Matriz Objetivos x Projetos'!$B13,VLOOKUP('Matriz Objetivos x Projetos'!C$10,'Quadro Geral'!$E$10:$I$29,5,FALSE)='Matriz Objetivos x Projetos'!$B13),"S","")),"")</f>
        <v/>
      </c>
      <c r="D13" s="30" t="str">
        <f>IFERROR(IF(VLOOKUP(D$10,'Quadro Geral'!$E$10:$I$47,3,FALSE)='Matriz Objetivos x Projetos'!$B13,"P",IF(OR(VLOOKUP('Matriz Objetivos x Projetos'!D$10,'Quadro Geral'!$E$10:$I$47,4,FALSE)='Matriz Objetivos x Projetos'!$B13,VLOOKUP('Matriz Objetivos x Projetos'!D$10,'Quadro Geral'!$E$10:$I$29,5,FALSE)='Matriz Objetivos x Projetos'!$B13),"S","")),"")</f>
        <v/>
      </c>
      <c r="E13" s="30" t="str">
        <f>IFERROR(IF(VLOOKUP(E$10,'Quadro Geral'!$E$10:$I$47,3,FALSE)='Matriz Objetivos x Projetos'!$B13,"P",IF(OR(VLOOKUP('Matriz Objetivos x Projetos'!E$10,'Quadro Geral'!$E$10:$I$47,4,FALSE)='Matriz Objetivos x Projetos'!$B13,VLOOKUP('Matriz Objetivos x Projetos'!E$10,'Quadro Geral'!$E$10:$I$29,5,FALSE)='Matriz Objetivos x Projetos'!$B13),"S","")),"")</f>
        <v/>
      </c>
      <c r="F13" s="30" t="str">
        <f>IFERROR(IF(VLOOKUP(F$10,'Quadro Geral'!$E$10:$I$47,3,FALSE)='Matriz Objetivos x Projetos'!$B13,"P",IF(OR(VLOOKUP('Matriz Objetivos x Projetos'!F$10,'Quadro Geral'!$E$10:$I$47,4,FALSE)='Matriz Objetivos x Projetos'!$B13,VLOOKUP('Matriz Objetivos x Projetos'!F$10,'Quadro Geral'!$E$10:$I$29,5,FALSE)='Matriz Objetivos x Projetos'!$B13),"S","")),"")</f>
        <v/>
      </c>
      <c r="G13" s="30" t="str">
        <f>IFERROR(IF(VLOOKUP(G$10,'Quadro Geral'!$E$10:$I$47,3,FALSE)='Matriz Objetivos x Projetos'!$B13,"P",IF(OR(VLOOKUP('Matriz Objetivos x Projetos'!G$10,'Quadro Geral'!$E$10:$I$47,4,FALSE)='Matriz Objetivos x Projetos'!$B13,VLOOKUP('Matriz Objetivos x Projetos'!G$10,'Quadro Geral'!$E$10:$I$29,5,FALSE)='Matriz Objetivos x Projetos'!$B13),"S","")),"")</f>
        <v/>
      </c>
      <c r="H13" s="30" t="str">
        <f>IFERROR(IF(VLOOKUP(H$10,'Quadro Geral'!$E$10:$I$47,3,FALSE)='Matriz Objetivos x Projetos'!$B13,"P",IF(OR(VLOOKUP('Matriz Objetivos x Projetos'!H$10,'Quadro Geral'!$E$10:$I$47,4,FALSE)='Matriz Objetivos x Projetos'!$B13,VLOOKUP('Matriz Objetivos x Projetos'!H$10,'Quadro Geral'!$E$10:$I$29,5,FALSE)='Matriz Objetivos x Projetos'!$B13),"S","")),"")</f>
        <v/>
      </c>
      <c r="I13" s="30" t="str">
        <f>IFERROR(IF(VLOOKUP(I$10,'Quadro Geral'!$E$10:$I$47,3,FALSE)='Matriz Objetivos x Projetos'!$B13,"P",IF(OR(VLOOKUP('Matriz Objetivos x Projetos'!I$10,'Quadro Geral'!$E$10:$I$47,4,FALSE)='Matriz Objetivos x Projetos'!$B13,VLOOKUP('Matriz Objetivos x Projetos'!I$10,'Quadro Geral'!$E$10:$I$29,5,FALSE)='Matriz Objetivos x Projetos'!$B13),"S","")),"")</f>
        <v/>
      </c>
      <c r="J13" s="30" t="str">
        <f>IFERROR(IF(VLOOKUP(J$10,'Quadro Geral'!$E$10:$I$47,3,FALSE)='Matriz Objetivos x Projetos'!$B13,"P",IF(OR(VLOOKUP('Matriz Objetivos x Projetos'!J$10,'Quadro Geral'!$E$10:$I$47,4,FALSE)='Matriz Objetivos x Projetos'!$B13,VLOOKUP('Matriz Objetivos x Projetos'!J$10,'Quadro Geral'!$E$10:$I$29,5,FALSE)='Matriz Objetivos x Projetos'!$B13),"S","")),"")</f>
        <v/>
      </c>
      <c r="K13" s="30" t="str">
        <f>IFERROR(IF(VLOOKUP(K$10,'Quadro Geral'!$E$10:$I$47,3,FALSE)='Matriz Objetivos x Projetos'!$B13,"P",IF(OR(VLOOKUP('Matriz Objetivos x Projetos'!K$10,'Quadro Geral'!$E$10:$I$47,4,FALSE)='Matriz Objetivos x Projetos'!$B13,VLOOKUP('Matriz Objetivos x Projetos'!K$10,'Quadro Geral'!$E$10:$I$29,5,FALSE)='Matriz Objetivos x Projetos'!$B13),"S","")),"")</f>
        <v/>
      </c>
      <c r="L13" s="30" t="str">
        <f>IFERROR(IF(VLOOKUP(L$10,'Quadro Geral'!$E$10:$I$47,3,FALSE)='Matriz Objetivos x Projetos'!$B13,"P",IF(OR(VLOOKUP('Matriz Objetivos x Projetos'!L$10,'Quadro Geral'!$E$10:$I$47,4,FALSE)='Matriz Objetivos x Projetos'!$B13,VLOOKUP('Matriz Objetivos x Projetos'!L$10,'Quadro Geral'!$E$10:$I$29,5,FALSE)='Matriz Objetivos x Projetos'!$B13),"S","")),"")</f>
        <v/>
      </c>
      <c r="M13" s="30" t="str">
        <f>IFERROR(IF(VLOOKUP(M$10,'Quadro Geral'!$E$10:$I$47,3,FALSE)='Matriz Objetivos x Projetos'!$B13,"P",IF(OR(VLOOKUP('Matriz Objetivos x Projetos'!M$10,'Quadro Geral'!$E$10:$I$47,4,FALSE)='Matriz Objetivos x Projetos'!$B13,VLOOKUP('Matriz Objetivos x Projetos'!M$10,'Quadro Geral'!$E$10:$I$29,5,FALSE)='Matriz Objetivos x Projetos'!$B13),"S","")),"")</f>
        <v/>
      </c>
      <c r="N13" s="30" t="str">
        <f>IFERROR(IF(VLOOKUP(N$10,'Quadro Geral'!$E$10:$I$47,3,FALSE)='Matriz Objetivos x Projetos'!$B13,"P",IF(OR(VLOOKUP('Matriz Objetivos x Projetos'!N$10,'Quadro Geral'!$E$10:$I$47,4,FALSE)='Matriz Objetivos x Projetos'!$B13,VLOOKUP('Matriz Objetivos x Projetos'!N$10,'Quadro Geral'!$E$10:$I$29,5,FALSE)='Matriz Objetivos x Projetos'!$B13),"S","")),"")</f>
        <v/>
      </c>
      <c r="O13" s="30" t="str">
        <f>IFERROR(IF(VLOOKUP(O$10,'Quadro Geral'!$E$10:$I$47,3,FALSE)='Matriz Objetivos x Projetos'!$B13,"P",IF(OR(VLOOKUP('Matriz Objetivos x Projetos'!O$10,'Quadro Geral'!$E$10:$I$47,4,FALSE)='Matriz Objetivos x Projetos'!$B13,VLOOKUP('Matriz Objetivos x Projetos'!O$10,'Quadro Geral'!$E$10:$I$29,5,FALSE)='Matriz Objetivos x Projetos'!$B13),"S","")),"")</f>
        <v/>
      </c>
      <c r="P13" s="30" t="str">
        <f>IFERROR(IF(VLOOKUP(P$10,'Quadro Geral'!$E$10:$I$47,3,FALSE)='Matriz Objetivos x Projetos'!$B13,"P",IF(OR(VLOOKUP('Matriz Objetivos x Projetos'!P$10,'Quadro Geral'!$E$10:$I$47,4,FALSE)='Matriz Objetivos x Projetos'!$B13,VLOOKUP('Matriz Objetivos x Projetos'!P$10,'Quadro Geral'!$E$10:$I$29,5,FALSE)='Matriz Objetivos x Projetos'!$B13),"S","")),"")</f>
        <v/>
      </c>
      <c r="Q13" s="30" t="str">
        <f>IFERROR(IF(VLOOKUP(Q$10,'Quadro Geral'!$E$10:$I$47,3,FALSE)='Matriz Objetivos x Projetos'!$B13,"P",IF(OR(VLOOKUP('Matriz Objetivos x Projetos'!Q$10,'Quadro Geral'!$E$10:$I$47,4,FALSE)='Matriz Objetivos x Projetos'!$B13,VLOOKUP('Matriz Objetivos x Projetos'!Q$10,'Quadro Geral'!$E$10:$I$29,5,FALSE)='Matriz Objetivos x Projetos'!$B13),"S","")),"")</f>
        <v/>
      </c>
      <c r="R13" s="30" t="str">
        <f>IFERROR(IF(VLOOKUP(R$10,'Quadro Geral'!$E$10:$I$47,3,FALSE)='Matriz Objetivos x Projetos'!$B13,"P",IF(OR(VLOOKUP('Matriz Objetivos x Projetos'!R$10,'Quadro Geral'!$E$10:$I$47,4,FALSE)='Matriz Objetivos x Projetos'!$B13,VLOOKUP('Matriz Objetivos x Projetos'!R$10,'Quadro Geral'!$E$10:$I$29,5,FALSE)='Matriz Objetivos x Projetos'!$B13),"S","")),"")</f>
        <v/>
      </c>
      <c r="S13" s="30" t="str">
        <f>IFERROR(IF(VLOOKUP(S$10,'Quadro Geral'!$E$10:$I$47,3,FALSE)='Matriz Objetivos x Projetos'!$B13,"P",IF(OR(VLOOKUP('Matriz Objetivos x Projetos'!S$10,'Quadro Geral'!$E$10:$I$47,4,FALSE)='Matriz Objetivos x Projetos'!$B13,VLOOKUP('Matriz Objetivos x Projetos'!S$10,'Quadro Geral'!$E$10:$I$29,5,FALSE)='Matriz Objetivos x Projetos'!$B13),"S","")),"")</f>
        <v/>
      </c>
      <c r="T13" s="30" t="str">
        <f>IFERROR(IF(VLOOKUP(T$10,'Quadro Geral'!$E$10:$I$47,3,FALSE)='Matriz Objetivos x Projetos'!$B13,"P",IF(OR(VLOOKUP('Matriz Objetivos x Projetos'!T$10,'Quadro Geral'!$E$10:$I$47,4,FALSE)='Matriz Objetivos x Projetos'!$B13,VLOOKUP('Matriz Objetivos x Projetos'!T$10,'Quadro Geral'!$E$10:$I$29,5,FALSE)='Matriz Objetivos x Projetos'!$B13),"S","")),"")</f>
        <v/>
      </c>
      <c r="U13" s="30" t="str">
        <f>IFERROR(IF(VLOOKUP(U$10,'Quadro Geral'!$E$10:$I$47,3,FALSE)='Matriz Objetivos x Projetos'!$B13,"P",IF(OR(VLOOKUP('Matriz Objetivos x Projetos'!U$10,'Quadro Geral'!$E$10:$I$47,4,FALSE)='Matriz Objetivos x Projetos'!$B13,VLOOKUP('Matriz Objetivos x Projetos'!U$10,'Quadro Geral'!$E$10:$I$29,5,FALSE)='Matriz Objetivos x Projetos'!$B13),"S","")),"")</f>
        <v/>
      </c>
      <c r="V13" s="30" t="str">
        <f>IFERROR(IF(VLOOKUP(V$10,'Quadro Geral'!$E$10:$I$47,3,FALSE)='Matriz Objetivos x Projetos'!$B13,"P",IF(OR(VLOOKUP('Matriz Objetivos x Projetos'!V$10,'Quadro Geral'!$E$10:$I$47,4,FALSE)='Matriz Objetivos x Projetos'!$B13,VLOOKUP('Matriz Objetivos x Projetos'!V$10,'Quadro Geral'!$E$10:$I$29,5,FALSE)='Matriz Objetivos x Projetos'!$B13),"S","")),"")</f>
        <v/>
      </c>
      <c r="W13" s="30" t="str">
        <f>IFERROR(IF(VLOOKUP(W$10,'Quadro Geral'!$E$10:$I$47,3,FALSE)='Matriz Objetivos x Projetos'!$B13,"P",IF(OR(VLOOKUP('Matriz Objetivos x Projetos'!W$10,'Quadro Geral'!$E$10:$I$47,4,FALSE)='Matriz Objetivos x Projetos'!$B13,VLOOKUP('Matriz Objetivos x Projetos'!W$10,'Quadro Geral'!$E$10:$I$29,5,FALSE)='Matriz Objetivos x Projetos'!$B13),"S","")),"")</f>
        <v/>
      </c>
      <c r="X13" s="30" t="str">
        <f>IFERROR(IF(VLOOKUP(X$10,'Quadro Geral'!$E$10:$I$47,3,FALSE)='Matriz Objetivos x Projetos'!$B13,"P",IF(OR(VLOOKUP('Matriz Objetivos x Projetos'!X$10,'Quadro Geral'!$E$10:$I$47,4,FALSE)='Matriz Objetivos x Projetos'!$B13,VLOOKUP('Matriz Objetivos x Projetos'!X$10,'Quadro Geral'!$E$10:$I$29,5,FALSE)='Matriz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43" t="s">
        <v>139</v>
      </c>
      <c r="B14" s="208" t="s">
        <v>78</v>
      </c>
      <c r="C14" s="30" t="str">
        <f>IFERROR(IF(VLOOKUP(C$10,'Quadro Geral'!$E$10:$I$47,3,FALSE)='Matriz Objetivos x Projetos'!$B14,"P",IF(OR(VLOOKUP('Matriz Objetivos x Projetos'!C$10,'Quadro Geral'!$E$10:$I$47,4,FALSE)='Matriz Objetivos x Projetos'!$B14,VLOOKUP('Matriz Objetivos x Projetos'!C$10,'Quadro Geral'!$E$10:$I$29,5,FALSE)='Matriz Objetivos x Projetos'!$B14),"S","")),"")</f>
        <v/>
      </c>
      <c r="D14" s="30" t="str">
        <f>IFERROR(IF(VLOOKUP(D$10,'Quadro Geral'!$E$10:$I$47,3,FALSE)='Matriz Objetivos x Projetos'!$B14,"P",IF(OR(VLOOKUP('Matriz Objetivos x Projetos'!D$10,'Quadro Geral'!$E$10:$I$47,4,FALSE)='Matriz Objetivos x Projetos'!$B14,VLOOKUP('Matriz Objetivos x Projetos'!D$10,'Quadro Geral'!$E$10:$I$29,5,FALSE)='Matriz Objetivos x Projetos'!$B14),"S","")),"")</f>
        <v/>
      </c>
      <c r="E14" s="30" t="str">
        <f>IFERROR(IF(VLOOKUP(E$10,'Quadro Geral'!$E$10:$I$47,3,FALSE)='Matriz Objetivos x Projetos'!$B14,"P",IF(OR(VLOOKUP('Matriz Objetivos x Projetos'!E$10,'Quadro Geral'!$E$10:$I$47,4,FALSE)='Matriz Objetivos x Projetos'!$B14,VLOOKUP('Matriz Objetivos x Projetos'!E$10,'Quadro Geral'!$E$10:$I$29,5,FALSE)='Matriz Objetivos x Projetos'!$B14),"S","")),"")</f>
        <v/>
      </c>
      <c r="F14" s="30" t="str">
        <f>IFERROR(IF(VLOOKUP(F$10,'Quadro Geral'!$E$10:$I$47,3,FALSE)='Matriz Objetivos x Projetos'!$B14,"P",IF(OR(VLOOKUP('Matriz Objetivos x Projetos'!F$10,'Quadro Geral'!$E$10:$I$47,4,FALSE)='Matriz Objetivos x Projetos'!$B14,VLOOKUP('Matriz Objetivos x Projetos'!F$10,'Quadro Geral'!$E$10:$I$29,5,FALSE)='Matriz Objetivos x Projetos'!$B14),"S","")),"")</f>
        <v/>
      </c>
      <c r="G14" s="30" t="str">
        <f>IFERROR(IF(VLOOKUP(G$10,'Quadro Geral'!$E$10:$I$47,3,FALSE)='Matriz Objetivos x Projetos'!$B14,"P",IF(OR(VLOOKUP('Matriz Objetivos x Projetos'!G$10,'Quadro Geral'!$E$10:$I$47,4,FALSE)='Matriz Objetivos x Projetos'!$B14,VLOOKUP('Matriz Objetivos x Projetos'!G$10,'Quadro Geral'!$E$10:$I$29,5,FALSE)='Matriz Objetivos x Projetos'!$B14),"S","")),"")</f>
        <v/>
      </c>
      <c r="H14" s="30" t="str">
        <f>IFERROR(IF(VLOOKUP(H$10,'Quadro Geral'!$E$10:$I$47,3,FALSE)='Matriz Objetivos x Projetos'!$B14,"P",IF(OR(VLOOKUP('Matriz Objetivos x Projetos'!H$10,'Quadro Geral'!$E$10:$I$47,4,FALSE)='Matriz Objetivos x Projetos'!$B14,VLOOKUP('Matriz Objetivos x Projetos'!H$10,'Quadro Geral'!$E$10:$I$29,5,FALSE)='Matriz Objetivos x Projetos'!$B14),"S","")),"")</f>
        <v/>
      </c>
      <c r="I14" s="30" t="str">
        <f>IFERROR(IF(VLOOKUP(I$10,'Quadro Geral'!$E$10:$I$47,3,FALSE)='Matriz Objetivos x Projetos'!$B14,"P",IF(OR(VLOOKUP('Matriz Objetivos x Projetos'!I$10,'Quadro Geral'!$E$10:$I$47,4,FALSE)='Matriz Objetivos x Projetos'!$B14,VLOOKUP('Matriz Objetivos x Projetos'!I$10,'Quadro Geral'!$E$10:$I$29,5,FALSE)='Matriz Objetivos x Projetos'!$B14),"S","")),"")</f>
        <v/>
      </c>
      <c r="J14" s="30" t="str">
        <f>IFERROR(IF(VLOOKUP(J$10,'Quadro Geral'!$E$10:$I$47,3,FALSE)='Matriz Objetivos x Projetos'!$B14,"P",IF(OR(VLOOKUP('Matriz Objetivos x Projetos'!J$10,'Quadro Geral'!$E$10:$I$47,4,FALSE)='Matriz Objetivos x Projetos'!$B14,VLOOKUP('Matriz Objetivos x Projetos'!J$10,'Quadro Geral'!$E$10:$I$29,5,FALSE)='Matriz Objetivos x Projetos'!$B14),"S","")),"")</f>
        <v/>
      </c>
      <c r="K14" s="30" t="str">
        <f>IFERROR(IF(VLOOKUP(K$10,'Quadro Geral'!$E$10:$I$47,3,FALSE)='Matriz Objetivos x Projetos'!$B14,"P",IF(OR(VLOOKUP('Matriz Objetivos x Projetos'!K$10,'Quadro Geral'!$E$10:$I$47,4,FALSE)='Matriz Objetivos x Projetos'!$B14,VLOOKUP('Matriz Objetivos x Projetos'!K$10,'Quadro Geral'!$E$10:$I$29,5,FALSE)='Matriz Objetivos x Projetos'!$B14),"S","")),"")</f>
        <v/>
      </c>
      <c r="L14" s="30" t="str">
        <f>IFERROR(IF(VLOOKUP(L$10,'Quadro Geral'!$E$10:$I$47,3,FALSE)='Matriz Objetivos x Projetos'!$B14,"P",IF(OR(VLOOKUP('Matriz Objetivos x Projetos'!L$10,'Quadro Geral'!$E$10:$I$47,4,FALSE)='Matriz Objetivos x Projetos'!$B14,VLOOKUP('Matriz Objetivos x Projetos'!L$10,'Quadro Geral'!$E$10:$I$29,5,FALSE)='Matriz Objetivos x Projetos'!$B14),"S","")),"")</f>
        <v/>
      </c>
      <c r="M14" s="30" t="str">
        <f>IFERROR(IF(VLOOKUP(M$10,'Quadro Geral'!$E$10:$I$47,3,FALSE)='Matriz Objetivos x Projetos'!$B14,"P",IF(OR(VLOOKUP('Matriz Objetivos x Projetos'!M$10,'Quadro Geral'!$E$10:$I$47,4,FALSE)='Matriz Objetivos x Projetos'!$B14,VLOOKUP('Matriz Objetivos x Projetos'!M$10,'Quadro Geral'!$E$10:$I$29,5,FALSE)='Matriz Objetivos x Projetos'!$B14),"S","")),"")</f>
        <v/>
      </c>
      <c r="N14" s="30" t="str">
        <f>IFERROR(IF(VLOOKUP(N$10,'Quadro Geral'!$E$10:$I$47,3,FALSE)='Matriz Objetivos x Projetos'!$B14,"P",IF(OR(VLOOKUP('Matriz Objetivos x Projetos'!N$10,'Quadro Geral'!$E$10:$I$47,4,FALSE)='Matriz Objetivos x Projetos'!$B14,VLOOKUP('Matriz Objetivos x Projetos'!N$10,'Quadro Geral'!$E$10:$I$29,5,FALSE)='Matriz Objetivos x Projetos'!$B14),"S","")),"")</f>
        <v/>
      </c>
      <c r="O14" s="30" t="str">
        <f>IFERROR(IF(VLOOKUP(O$10,'Quadro Geral'!$E$10:$I$47,3,FALSE)='Matriz Objetivos x Projetos'!$B14,"P",IF(OR(VLOOKUP('Matriz Objetivos x Projetos'!O$10,'Quadro Geral'!$E$10:$I$47,4,FALSE)='Matriz Objetivos x Projetos'!$B14,VLOOKUP('Matriz Objetivos x Projetos'!O$10,'Quadro Geral'!$E$10:$I$29,5,FALSE)='Matriz Objetivos x Projetos'!$B14),"S","")),"")</f>
        <v/>
      </c>
      <c r="P14" s="30" t="str">
        <f>IFERROR(IF(VLOOKUP(P$10,'Quadro Geral'!$E$10:$I$47,3,FALSE)='Matriz Objetivos x Projetos'!$B14,"P",IF(OR(VLOOKUP('Matriz Objetivos x Projetos'!P$10,'Quadro Geral'!$E$10:$I$47,4,FALSE)='Matriz Objetivos x Projetos'!$B14,VLOOKUP('Matriz Objetivos x Projetos'!P$10,'Quadro Geral'!$E$10:$I$29,5,FALSE)='Matriz Objetivos x Projetos'!$B14),"S","")),"")</f>
        <v/>
      </c>
      <c r="Q14" s="30" t="str">
        <f>IFERROR(IF(VLOOKUP(Q$10,'Quadro Geral'!$E$10:$I$47,3,FALSE)='Matriz Objetivos x Projetos'!$B14,"P",IF(OR(VLOOKUP('Matriz Objetivos x Projetos'!Q$10,'Quadro Geral'!$E$10:$I$47,4,FALSE)='Matriz Objetivos x Projetos'!$B14,VLOOKUP('Matriz Objetivos x Projetos'!Q$10,'Quadro Geral'!$E$10:$I$29,5,FALSE)='Matriz Objetivos x Projetos'!$B14),"S","")),"")</f>
        <v/>
      </c>
      <c r="R14" s="30" t="str">
        <f>IFERROR(IF(VLOOKUP(R$10,'Quadro Geral'!$E$10:$I$47,3,FALSE)='Matriz Objetivos x Projetos'!$B14,"P",IF(OR(VLOOKUP('Matriz Objetivos x Projetos'!R$10,'Quadro Geral'!$E$10:$I$47,4,FALSE)='Matriz Objetivos x Projetos'!$B14,VLOOKUP('Matriz Objetivos x Projetos'!R$10,'Quadro Geral'!$E$10:$I$29,5,FALSE)='Matriz Objetivos x Projetos'!$B14),"S","")),"")</f>
        <v/>
      </c>
      <c r="S14" s="30" t="str">
        <f>IFERROR(IF(VLOOKUP(S$10,'Quadro Geral'!$E$10:$I$47,3,FALSE)='Matriz Objetivos x Projetos'!$B14,"P",IF(OR(VLOOKUP('Matriz Objetivos x Projetos'!S$10,'Quadro Geral'!$E$10:$I$47,4,FALSE)='Matriz Objetivos x Projetos'!$B14,VLOOKUP('Matriz Objetivos x Projetos'!S$10,'Quadro Geral'!$E$10:$I$29,5,FALSE)='Matriz Objetivos x Projetos'!$B14),"S","")),"")</f>
        <v/>
      </c>
      <c r="T14" s="30" t="str">
        <f>IFERROR(IF(VLOOKUP(T$10,'Quadro Geral'!$E$10:$I$47,3,FALSE)='Matriz Objetivos x Projetos'!$B14,"P",IF(OR(VLOOKUP('Matriz Objetivos x Projetos'!T$10,'Quadro Geral'!$E$10:$I$47,4,FALSE)='Matriz Objetivos x Projetos'!$B14,VLOOKUP('Matriz Objetivos x Projetos'!T$10,'Quadro Geral'!$E$10:$I$29,5,FALSE)='Matriz Objetivos x Projetos'!$B14),"S","")),"")</f>
        <v/>
      </c>
      <c r="U14" s="30" t="str">
        <f>IFERROR(IF(VLOOKUP(U$10,'Quadro Geral'!$E$10:$I$47,3,FALSE)='Matriz Objetivos x Projetos'!$B14,"P",IF(OR(VLOOKUP('Matriz Objetivos x Projetos'!U$10,'Quadro Geral'!$E$10:$I$47,4,FALSE)='Matriz Objetivos x Projetos'!$B14,VLOOKUP('Matriz Objetivos x Projetos'!U$10,'Quadro Geral'!$E$10:$I$29,5,FALSE)='Matriz Objetivos x Projetos'!$B14),"S","")),"")</f>
        <v/>
      </c>
      <c r="V14" s="30" t="str">
        <f>IFERROR(IF(VLOOKUP(V$10,'Quadro Geral'!$E$10:$I$47,3,FALSE)='Matriz Objetivos x Projetos'!$B14,"P",IF(OR(VLOOKUP('Matriz Objetivos x Projetos'!V$10,'Quadro Geral'!$E$10:$I$47,4,FALSE)='Matriz Objetivos x Projetos'!$B14,VLOOKUP('Matriz Objetivos x Projetos'!V$10,'Quadro Geral'!$E$10:$I$29,5,FALSE)='Matriz Objetivos x Projetos'!$B14),"S","")),"")</f>
        <v/>
      </c>
      <c r="W14" s="30" t="str">
        <f>IFERROR(IF(VLOOKUP(W$10,'Quadro Geral'!$E$10:$I$47,3,FALSE)='Matriz Objetivos x Projetos'!$B14,"P",IF(OR(VLOOKUP('Matriz Objetivos x Projetos'!W$10,'Quadro Geral'!$E$10:$I$47,4,FALSE)='Matriz Objetivos x Projetos'!$B14,VLOOKUP('Matriz Objetivos x Projetos'!W$10,'Quadro Geral'!$E$10:$I$29,5,FALSE)='Matriz Objetivos x Projetos'!$B14),"S","")),"")</f>
        <v/>
      </c>
      <c r="X14" s="30" t="str">
        <f>IFERROR(IF(VLOOKUP(X$10,'Quadro Geral'!$E$10:$I$47,3,FALSE)='Matriz Objetivos x Projetos'!$B14,"P",IF(OR(VLOOKUP('Matriz Objetivos x Projetos'!X$10,'Quadro Geral'!$E$10:$I$47,4,FALSE)='Matriz Objetivos x Projetos'!$B14,VLOOKUP('Matriz Objetivos x Projetos'!X$10,'Quadro Geral'!$E$10:$I$29,5,FALSE)='Matriz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44"/>
      <c r="B15" s="208" t="s">
        <v>130</v>
      </c>
      <c r="C15" s="30" t="str">
        <f>IFERROR(IF(VLOOKUP(C$10,'Quadro Geral'!$E$10:$I$47,3,FALSE)='Matriz Objetivos x Projetos'!$B15,"P",IF(OR(VLOOKUP('Matriz Objetivos x Projetos'!C$10,'Quadro Geral'!$E$10:$I$47,4,FALSE)='Matriz Objetivos x Projetos'!$B15,VLOOKUP('Matriz Objetivos x Projetos'!C$10,'Quadro Geral'!$E$10:$I$29,5,FALSE)='Matriz Objetivos x Projetos'!$B15),"S","")),"")</f>
        <v/>
      </c>
      <c r="D15" s="30" t="str">
        <f>IFERROR(IF(VLOOKUP(D$10,'Quadro Geral'!$E$10:$I$47,3,FALSE)='Matriz Objetivos x Projetos'!$B15,"P",IF(OR(VLOOKUP('Matriz Objetivos x Projetos'!D$10,'Quadro Geral'!$E$10:$I$47,4,FALSE)='Matriz Objetivos x Projetos'!$B15,VLOOKUP('Matriz Objetivos x Projetos'!D$10,'Quadro Geral'!$E$10:$I$29,5,FALSE)='Matriz Objetivos x Projetos'!$B15),"S","")),"")</f>
        <v/>
      </c>
      <c r="E15" s="30" t="str">
        <f>IFERROR(IF(VLOOKUP(E$10,'Quadro Geral'!$E$10:$I$47,3,FALSE)='Matriz Objetivos x Projetos'!$B15,"P",IF(OR(VLOOKUP('Matriz Objetivos x Projetos'!E$10,'Quadro Geral'!$E$10:$I$47,4,FALSE)='Matriz Objetivos x Projetos'!$B15,VLOOKUP('Matriz Objetivos x Projetos'!E$10,'Quadro Geral'!$E$10:$I$29,5,FALSE)='Matriz Objetivos x Projetos'!$B15),"S","")),"")</f>
        <v/>
      </c>
      <c r="F15" s="30" t="str">
        <f>IFERROR(IF(VLOOKUP(F$10,'Quadro Geral'!$E$10:$I$47,3,FALSE)='Matriz Objetivos x Projetos'!$B15,"P",IF(OR(VLOOKUP('Matriz Objetivos x Projetos'!F$10,'Quadro Geral'!$E$10:$I$47,4,FALSE)='Matriz Objetivos x Projetos'!$B15,VLOOKUP('Matriz Objetivos x Projetos'!F$10,'Quadro Geral'!$E$10:$I$29,5,FALSE)='Matriz Objetivos x Projetos'!$B15),"S","")),"")</f>
        <v/>
      </c>
      <c r="G15" s="30" t="str">
        <f>IFERROR(IF(VLOOKUP(G$10,'Quadro Geral'!$E$10:$I$47,3,FALSE)='Matriz Objetivos x Projetos'!$B15,"P",IF(OR(VLOOKUP('Matriz Objetivos x Projetos'!G$10,'Quadro Geral'!$E$10:$I$47,4,FALSE)='Matriz Objetivos x Projetos'!$B15,VLOOKUP('Matriz Objetivos x Projetos'!G$10,'Quadro Geral'!$E$10:$I$29,5,FALSE)='Matriz Objetivos x Projetos'!$B15),"S","")),"")</f>
        <v/>
      </c>
      <c r="H15" s="30" t="str">
        <f>IFERROR(IF(VLOOKUP(H$10,'Quadro Geral'!$E$10:$I$47,3,FALSE)='Matriz Objetivos x Projetos'!$B15,"P",IF(OR(VLOOKUP('Matriz Objetivos x Projetos'!H$10,'Quadro Geral'!$E$10:$I$47,4,FALSE)='Matriz Objetivos x Projetos'!$B15,VLOOKUP('Matriz Objetivos x Projetos'!H$10,'Quadro Geral'!$E$10:$I$29,5,FALSE)='Matriz Objetivos x Projetos'!$B15),"S","")),"")</f>
        <v/>
      </c>
      <c r="I15" s="30" t="str">
        <f>IFERROR(IF(VLOOKUP(I$10,'Quadro Geral'!$E$10:$I$47,3,FALSE)='Matriz Objetivos x Projetos'!$B15,"P",IF(OR(VLOOKUP('Matriz Objetivos x Projetos'!I$10,'Quadro Geral'!$E$10:$I$47,4,FALSE)='Matriz Objetivos x Projetos'!$B15,VLOOKUP('Matriz Objetivos x Projetos'!I$10,'Quadro Geral'!$E$10:$I$29,5,FALSE)='Matriz Objetivos x Projetos'!$B15),"S","")),"")</f>
        <v/>
      </c>
      <c r="J15" s="30" t="str">
        <f>IFERROR(IF(VLOOKUP(J$10,'Quadro Geral'!$E$10:$I$47,3,FALSE)='Matriz Objetivos x Projetos'!$B15,"P",IF(OR(VLOOKUP('Matriz Objetivos x Projetos'!J$10,'Quadro Geral'!$E$10:$I$47,4,FALSE)='Matriz Objetivos x Projetos'!$B15,VLOOKUP('Matriz Objetivos x Projetos'!J$10,'Quadro Geral'!$E$10:$I$29,5,FALSE)='Matriz Objetivos x Projetos'!$B15),"S","")),"")</f>
        <v/>
      </c>
      <c r="K15" s="30" t="str">
        <f>IFERROR(IF(VLOOKUP(K$10,'Quadro Geral'!$E$10:$I$47,3,FALSE)='Matriz Objetivos x Projetos'!$B15,"P",IF(OR(VLOOKUP('Matriz Objetivos x Projetos'!K$10,'Quadro Geral'!$E$10:$I$47,4,FALSE)='Matriz Objetivos x Projetos'!$B15,VLOOKUP('Matriz Objetivos x Projetos'!K$10,'Quadro Geral'!$E$10:$I$29,5,FALSE)='Matriz Objetivos x Projetos'!$B15),"S","")),"")</f>
        <v/>
      </c>
      <c r="L15" s="30" t="str">
        <f>IFERROR(IF(VLOOKUP(L$10,'Quadro Geral'!$E$10:$I$47,3,FALSE)='Matriz Objetivos x Projetos'!$B15,"P",IF(OR(VLOOKUP('Matriz Objetivos x Projetos'!L$10,'Quadro Geral'!$E$10:$I$47,4,FALSE)='Matriz Objetivos x Projetos'!$B15,VLOOKUP('Matriz Objetivos x Projetos'!L$10,'Quadro Geral'!$E$10:$I$29,5,FALSE)='Matriz Objetivos x Projetos'!$B15),"S","")),"")</f>
        <v/>
      </c>
      <c r="M15" s="30" t="str">
        <f>IFERROR(IF(VLOOKUP(M$10,'Quadro Geral'!$E$10:$I$47,3,FALSE)='Matriz Objetivos x Projetos'!$B15,"P",IF(OR(VLOOKUP('Matriz Objetivos x Projetos'!M$10,'Quadro Geral'!$E$10:$I$47,4,FALSE)='Matriz Objetivos x Projetos'!$B15,VLOOKUP('Matriz Objetivos x Projetos'!M$10,'Quadro Geral'!$E$10:$I$29,5,FALSE)='Matriz Objetivos x Projetos'!$B15),"S","")),"")</f>
        <v/>
      </c>
      <c r="N15" s="30" t="str">
        <f>IFERROR(IF(VLOOKUP(N$10,'Quadro Geral'!$E$10:$I$47,3,FALSE)='Matriz Objetivos x Projetos'!$B15,"P",IF(OR(VLOOKUP('Matriz Objetivos x Projetos'!N$10,'Quadro Geral'!$E$10:$I$47,4,FALSE)='Matriz Objetivos x Projetos'!$B15,VLOOKUP('Matriz Objetivos x Projetos'!N$10,'Quadro Geral'!$E$10:$I$29,5,FALSE)='Matriz Objetivos x Projetos'!$B15),"S","")),"")</f>
        <v/>
      </c>
      <c r="O15" s="30" t="str">
        <f>IFERROR(IF(VLOOKUP(O$10,'Quadro Geral'!$E$10:$I$47,3,FALSE)='Matriz Objetivos x Projetos'!$B15,"P",IF(OR(VLOOKUP('Matriz Objetivos x Projetos'!O$10,'Quadro Geral'!$E$10:$I$47,4,FALSE)='Matriz Objetivos x Projetos'!$B15,VLOOKUP('Matriz Objetivos x Projetos'!O$10,'Quadro Geral'!$E$10:$I$29,5,FALSE)='Matriz Objetivos x Projetos'!$B15),"S","")),"")</f>
        <v/>
      </c>
      <c r="P15" s="30" t="str">
        <f>IFERROR(IF(VLOOKUP(P$10,'Quadro Geral'!$E$10:$I$47,3,FALSE)='Matriz Objetivos x Projetos'!$B15,"P",IF(OR(VLOOKUP('Matriz Objetivos x Projetos'!P$10,'Quadro Geral'!$E$10:$I$47,4,FALSE)='Matriz Objetivos x Projetos'!$B15,VLOOKUP('Matriz Objetivos x Projetos'!P$10,'Quadro Geral'!$E$10:$I$29,5,FALSE)='Matriz Objetivos x Projetos'!$B15),"S","")),"")</f>
        <v/>
      </c>
      <c r="Q15" s="30" t="str">
        <f>IFERROR(IF(VLOOKUP(Q$10,'Quadro Geral'!$E$10:$I$47,3,FALSE)='Matriz Objetivos x Projetos'!$B15,"P",IF(OR(VLOOKUP('Matriz Objetivos x Projetos'!Q$10,'Quadro Geral'!$E$10:$I$47,4,FALSE)='Matriz Objetivos x Projetos'!$B15,VLOOKUP('Matriz Objetivos x Projetos'!Q$10,'Quadro Geral'!$E$10:$I$29,5,FALSE)='Matriz Objetivos x Projetos'!$B15),"S","")),"")</f>
        <v/>
      </c>
      <c r="R15" s="30" t="str">
        <f>IFERROR(IF(VLOOKUP(R$10,'Quadro Geral'!$E$10:$I$47,3,FALSE)='Matriz Objetivos x Projetos'!$B15,"P",IF(OR(VLOOKUP('Matriz Objetivos x Projetos'!R$10,'Quadro Geral'!$E$10:$I$47,4,FALSE)='Matriz Objetivos x Projetos'!$B15,VLOOKUP('Matriz Objetivos x Projetos'!R$10,'Quadro Geral'!$E$10:$I$29,5,FALSE)='Matriz Objetivos x Projetos'!$B15),"S","")),"")</f>
        <v/>
      </c>
      <c r="S15" s="30" t="str">
        <f>IFERROR(IF(VLOOKUP(S$10,'Quadro Geral'!$E$10:$I$47,3,FALSE)='Matriz Objetivos x Projetos'!$B15,"P",IF(OR(VLOOKUP('Matriz Objetivos x Projetos'!S$10,'Quadro Geral'!$E$10:$I$47,4,FALSE)='Matriz Objetivos x Projetos'!$B15,VLOOKUP('Matriz Objetivos x Projetos'!S$10,'Quadro Geral'!$E$10:$I$29,5,FALSE)='Matriz Objetivos x Projetos'!$B15),"S","")),"")</f>
        <v/>
      </c>
      <c r="T15" s="30" t="str">
        <f>IFERROR(IF(VLOOKUP(T$10,'Quadro Geral'!$E$10:$I$47,3,FALSE)='Matriz Objetivos x Projetos'!$B15,"P",IF(OR(VLOOKUP('Matriz Objetivos x Projetos'!T$10,'Quadro Geral'!$E$10:$I$47,4,FALSE)='Matriz Objetivos x Projetos'!$B15,VLOOKUP('Matriz Objetivos x Projetos'!T$10,'Quadro Geral'!$E$10:$I$29,5,FALSE)='Matriz Objetivos x Projetos'!$B15),"S","")),"")</f>
        <v/>
      </c>
      <c r="U15" s="30" t="str">
        <f>IFERROR(IF(VLOOKUP(U$10,'Quadro Geral'!$E$10:$I$47,3,FALSE)='Matriz Objetivos x Projetos'!$B15,"P",IF(OR(VLOOKUP('Matriz Objetivos x Projetos'!U$10,'Quadro Geral'!$E$10:$I$47,4,FALSE)='Matriz Objetivos x Projetos'!$B15,VLOOKUP('Matriz Objetivos x Projetos'!U$10,'Quadro Geral'!$E$10:$I$29,5,FALSE)='Matriz Objetivos x Projetos'!$B15),"S","")),"")</f>
        <v/>
      </c>
      <c r="V15" s="30" t="str">
        <f>IFERROR(IF(VLOOKUP(V$10,'Quadro Geral'!$E$10:$I$47,3,FALSE)='Matriz Objetivos x Projetos'!$B15,"P",IF(OR(VLOOKUP('Matriz Objetivos x Projetos'!V$10,'Quadro Geral'!$E$10:$I$47,4,FALSE)='Matriz Objetivos x Projetos'!$B15,VLOOKUP('Matriz Objetivos x Projetos'!V$10,'Quadro Geral'!$E$10:$I$29,5,FALSE)='Matriz Objetivos x Projetos'!$B15),"S","")),"")</f>
        <v/>
      </c>
      <c r="W15" s="30" t="str">
        <f>IFERROR(IF(VLOOKUP(W$10,'Quadro Geral'!$E$10:$I$47,3,FALSE)='Matriz Objetivos x Projetos'!$B15,"P",IF(OR(VLOOKUP('Matriz Objetivos x Projetos'!W$10,'Quadro Geral'!$E$10:$I$47,4,FALSE)='Matriz Objetivos x Projetos'!$B15,VLOOKUP('Matriz Objetivos x Projetos'!W$10,'Quadro Geral'!$E$10:$I$29,5,FALSE)='Matriz Objetivos x Projetos'!$B15),"S","")),"")</f>
        <v/>
      </c>
      <c r="X15" s="30" t="str">
        <f>IFERROR(IF(VLOOKUP(X$10,'Quadro Geral'!$E$10:$I$47,3,FALSE)='Matriz Objetivos x Projetos'!$B15,"P",IF(OR(VLOOKUP('Matriz Objetivos x Projetos'!X$10,'Quadro Geral'!$E$10:$I$47,4,FALSE)='Matriz Objetivos x Projetos'!$B15,VLOOKUP('Matriz Objetivos x Projetos'!X$10,'Quadro Geral'!$E$10:$I$29,5,FALSE)='Matriz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44"/>
      <c r="B16" s="208" t="s">
        <v>85</v>
      </c>
      <c r="C16" s="30" t="str">
        <f>IFERROR(IF(VLOOKUP(C$10,'Quadro Geral'!$E$10:$I$47,3,FALSE)='Matriz Objetivos x Projetos'!$B16,"P",IF(OR(VLOOKUP('Matriz Objetivos x Projetos'!C$10,'Quadro Geral'!$E$10:$I$47,4,FALSE)='Matriz Objetivos x Projetos'!$B16,VLOOKUP('Matriz Objetivos x Projetos'!C$10,'Quadro Geral'!$E$10:$I$29,5,FALSE)='Matriz Objetivos x Projetos'!$B16),"S","")),"")</f>
        <v/>
      </c>
      <c r="D16" s="30" t="str">
        <f>IFERROR(IF(VLOOKUP(D$10,'Quadro Geral'!$E$10:$I$47,3,FALSE)='Matriz Objetivos x Projetos'!$B16,"P",IF(OR(VLOOKUP('Matriz Objetivos x Projetos'!D$10,'Quadro Geral'!$E$10:$I$47,4,FALSE)='Matriz Objetivos x Projetos'!$B16,VLOOKUP('Matriz Objetivos x Projetos'!D$10,'Quadro Geral'!$E$10:$I$29,5,FALSE)='Matriz Objetivos x Projetos'!$B16),"S","")),"")</f>
        <v/>
      </c>
      <c r="E16" s="30" t="str">
        <f>IFERROR(IF(VLOOKUP(E$10,'Quadro Geral'!$E$10:$I$47,3,FALSE)='Matriz Objetivos x Projetos'!$B16,"P",IF(OR(VLOOKUP('Matriz Objetivos x Projetos'!E$10,'Quadro Geral'!$E$10:$I$47,4,FALSE)='Matriz Objetivos x Projetos'!$B16,VLOOKUP('Matriz Objetivos x Projetos'!E$10,'Quadro Geral'!$E$10:$I$29,5,FALSE)='Matriz Objetivos x Projetos'!$B16),"S","")),"")</f>
        <v/>
      </c>
      <c r="F16" s="30" t="str">
        <f>IFERROR(IF(VLOOKUP(F$10,'Quadro Geral'!$E$10:$I$47,3,FALSE)='Matriz Objetivos x Projetos'!$B16,"P",IF(OR(VLOOKUP('Matriz Objetivos x Projetos'!F$10,'Quadro Geral'!$E$10:$I$47,4,FALSE)='Matriz Objetivos x Projetos'!$B16,VLOOKUP('Matriz Objetivos x Projetos'!F$10,'Quadro Geral'!$E$10:$I$29,5,FALSE)='Matriz Objetivos x Projetos'!$B16),"S","")),"")</f>
        <v/>
      </c>
      <c r="G16" s="30" t="str">
        <f>IFERROR(IF(VLOOKUP(G$10,'Quadro Geral'!$E$10:$I$47,3,FALSE)='Matriz Objetivos x Projetos'!$B16,"P",IF(OR(VLOOKUP('Matriz Objetivos x Projetos'!G$10,'Quadro Geral'!$E$10:$I$47,4,FALSE)='Matriz Objetivos x Projetos'!$B16,VLOOKUP('Matriz Objetivos x Projetos'!G$10,'Quadro Geral'!$E$10:$I$29,5,FALSE)='Matriz Objetivos x Projetos'!$B16),"S","")),"")</f>
        <v/>
      </c>
      <c r="H16" s="30" t="str">
        <f>IFERROR(IF(VLOOKUP(H$10,'Quadro Geral'!$E$10:$I$47,3,FALSE)='Matriz Objetivos x Projetos'!$B16,"P",IF(OR(VLOOKUP('Matriz Objetivos x Projetos'!H$10,'Quadro Geral'!$E$10:$I$47,4,FALSE)='Matriz Objetivos x Projetos'!$B16,VLOOKUP('Matriz Objetivos x Projetos'!H$10,'Quadro Geral'!$E$10:$I$29,5,FALSE)='Matriz Objetivos x Projetos'!$B16),"S","")),"")</f>
        <v/>
      </c>
      <c r="I16" s="30" t="str">
        <f>IFERROR(IF(VLOOKUP(I$10,'Quadro Geral'!$E$10:$I$47,3,FALSE)='Matriz Objetivos x Projetos'!$B16,"P",IF(OR(VLOOKUP('Matriz Objetivos x Projetos'!I$10,'Quadro Geral'!$E$10:$I$47,4,FALSE)='Matriz Objetivos x Projetos'!$B16,VLOOKUP('Matriz Objetivos x Projetos'!I$10,'Quadro Geral'!$E$10:$I$29,5,FALSE)='Matriz Objetivos x Projetos'!$B16),"S","")),"")</f>
        <v/>
      </c>
      <c r="J16" s="30" t="str">
        <f>IFERROR(IF(VLOOKUP(J$10,'Quadro Geral'!$E$10:$I$47,3,FALSE)='Matriz Objetivos x Projetos'!$B16,"P",IF(OR(VLOOKUP('Matriz Objetivos x Projetos'!J$10,'Quadro Geral'!$E$10:$I$47,4,FALSE)='Matriz Objetivos x Projetos'!$B16,VLOOKUP('Matriz Objetivos x Projetos'!J$10,'Quadro Geral'!$E$10:$I$29,5,FALSE)='Matriz Objetivos x Projetos'!$B16),"S","")),"")</f>
        <v/>
      </c>
      <c r="K16" s="30" t="str">
        <f>IFERROR(IF(VLOOKUP(K$10,'Quadro Geral'!$E$10:$I$47,3,FALSE)='Matriz Objetivos x Projetos'!$B16,"P",IF(OR(VLOOKUP('Matriz Objetivos x Projetos'!K$10,'Quadro Geral'!$E$10:$I$47,4,FALSE)='Matriz Objetivos x Projetos'!$B16,VLOOKUP('Matriz Objetivos x Projetos'!K$10,'Quadro Geral'!$E$10:$I$29,5,FALSE)='Matriz Objetivos x Projetos'!$B16),"S","")),"")</f>
        <v/>
      </c>
      <c r="L16" s="30" t="str">
        <f>IFERROR(IF(VLOOKUP(L$10,'Quadro Geral'!$E$10:$I$47,3,FALSE)='Matriz Objetivos x Projetos'!$B16,"P",IF(OR(VLOOKUP('Matriz Objetivos x Projetos'!L$10,'Quadro Geral'!$E$10:$I$47,4,FALSE)='Matriz Objetivos x Projetos'!$B16,VLOOKUP('Matriz Objetivos x Projetos'!L$10,'Quadro Geral'!$E$10:$I$29,5,FALSE)='Matriz Objetivos x Projetos'!$B16),"S","")),"")</f>
        <v/>
      </c>
      <c r="M16" s="30" t="str">
        <f>IFERROR(IF(VLOOKUP(M$10,'Quadro Geral'!$E$10:$I$47,3,FALSE)='Matriz Objetivos x Projetos'!$B16,"P",IF(OR(VLOOKUP('Matriz Objetivos x Projetos'!M$10,'Quadro Geral'!$E$10:$I$47,4,FALSE)='Matriz Objetivos x Projetos'!$B16,VLOOKUP('Matriz Objetivos x Projetos'!M$10,'Quadro Geral'!$E$10:$I$29,5,FALSE)='Matriz Objetivos x Projetos'!$B16),"S","")),"")</f>
        <v/>
      </c>
      <c r="N16" s="30" t="str">
        <f>IFERROR(IF(VLOOKUP(N$10,'Quadro Geral'!$E$10:$I$47,3,FALSE)='Matriz Objetivos x Projetos'!$B16,"P",IF(OR(VLOOKUP('Matriz Objetivos x Projetos'!N$10,'Quadro Geral'!$E$10:$I$47,4,FALSE)='Matriz Objetivos x Projetos'!$B16,VLOOKUP('Matriz Objetivos x Projetos'!N$10,'Quadro Geral'!$E$10:$I$29,5,FALSE)='Matriz Objetivos x Projetos'!$B16),"S","")),"")</f>
        <v/>
      </c>
      <c r="O16" s="30" t="str">
        <f>IFERROR(IF(VLOOKUP(O$10,'Quadro Geral'!$E$10:$I$47,3,FALSE)='Matriz Objetivos x Projetos'!$B16,"P",IF(OR(VLOOKUP('Matriz Objetivos x Projetos'!O$10,'Quadro Geral'!$E$10:$I$47,4,FALSE)='Matriz Objetivos x Projetos'!$B16,VLOOKUP('Matriz Objetivos x Projetos'!O$10,'Quadro Geral'!$E$10:$I$29,5,FALSE)='Matriz Objetivos x Projetos'!$B16),"S","")),"")</f>
        <v/>
      </c>
      <c r="P16" s="30" t="str">
        <f>IFERROR(IF(VLOOKUP(P$10,'Quadro Geral'!$E$10:$I$47,3,FALSE)='Matriz Objetivos x Projetos'!$B16,"P",IF(OR(VLOOKUP('Matriz Objetivos x Projetos'!P$10,'Quadro Geral'!$E$10:$I$47,4,FALSE)='Matriz Objetivos x Projetos'!$B16,VLOOKUP('Matriz Objetivos x Projetos'!P$10,'Quadro Geral'!$E$10:$I$29,5,FALSE)='Matriz Objetivos x Projetos'!$B16),"S","")),"")</f>
        <v/>
      </c>
      <c r="Q16" s="30" t="str">
        <f>IFERROR(IF(VLOOKUP(Q$10,'Quadro Geral'!$E$10:$I$47,3,FALSE)='Matriz Objetivos x Projetos'!$B16,"P",IF(OR(VLOOKUP('Matriz Objetivos x Projetos'!Q$10,'Quadro Geral'!$E$10:$I$47,4,FALSE)='Matriz Objetivos x Projetos'!$B16,VLOOKUP('Matriz Objetivos x Projetos'!Q$10,'Quadro Geral'!$E$10:$I$29,5,FALSE)='Matriz Objetivos x Projetos'!$B16),"S","")),"")</f>
        <v/>
      </c>
      <c r="R16" s="30" t="str">
        <f>IFERROR(IF(VLOOKUP(R$10,'Quadro Geral'!$E$10:$I$47,3,FALSE)='Matriz Objetivos x Projetos'!$B16,"P",IF(OR(VLOOKUP('Matriz Objetivos x Projetos'!R$10,'Quadro Geral'!$E$10:$I$47,4,FALSE)='Matriz Objetivos x Projetos'!$B16,VLOOKUP('Matriz Objetivos x Projetos'!R$10,'Quadro Geral'!$E$10:$I$29,5,FALSE)='Matriz Objetivos x Projetos'!$B16),"S","")),"")</f>
        <v/>
      </c>
      <c r="S16" s="30" t="str">
        <f>IFERROR(IF(VLOOKUP(S$10,'Quadro Geral'!$E$10:$I$47,3,FALSE)='Matriz Objetivos x Projetos'!$B16,"P",IF(OR(VLOOKUP('Matriz Objetivos x Projetos'!S$10,'Quadro Geral'!$E$10:$I$47,4,FALSE)='Matriz Objetivos x Projetos'!$B16,VLOOKUP('Matriz Objetivos x Projetos'!S$10,'Quadro Geral'!$E$10:$I$29,5,FALSE)='Matriz Objetivos x Projetos'!$B16),"S","")),"")</f>
        <v/>
      </c>
      <c r="T16" s="30" t="str">
        <f>IFERROR(IF(VLOOKUP(T$10,'Quadro Geral'!$E$10:$I$47,3,FALSE)='Matriz Objetivos x Projetos'!$B16,"P",IF(OR(VLOOKUP('Matriz Objetivos x Projetos'!T$10,'Quadro Geral'!$E$10:$I$47,4,FALSE)='Matriz Objetivos x Projetos'!$B16,VLOOKUP('Matriz Objetivos x Projetos'!T$10,'Quadro Geral'!$E$10:$I$29,5,FALSE)='Matriz Objetivos x Projetos'!$B16),"S","")),"")</f>
        <v/>
      </c>
      <c r="U16" s="30" t="str">
        <f>IFERROR(IF(VLOOKUP(U$10,'Quadro Geral'!$E$10:$I$47,3,FALSE)='Matriz Objetivos x Projetos'!$B16,"P",IF(OR(VLOOKUP('Matriz Objetivos x Projetos'!U$10,'Quadro Geral'!$E$10:$I$47,4,FALSE)='Matriz Objetivos x Projetos'!$B16,VLOOKUP('Matriz Objetivos x Projetos'!U$10,'Quadro Geral'!$E$10:$I$29,5,FALSE)='Matriz Objetivos x Projetos'!$B16),"S","")),"")</f>
        <v/>
      </c>
      <c r="V16" s="30" t="str">
        <f>IFERROR(IF(VLOOKUP(V$10,'Quadro Geral'!$E$10:$I$47,3,FALSE)='Matriz Objetivos x Projetos'!$B16,"P",IF(OR(VLOOKUP('Matriz Objetivos x Projetos'!V$10,'Quadro Geral'!$E$10:$I$47,4,FALSE)='Matriz Objetivos x Projetos'!$B16,VLOOKUP('Matriz Objetivos x Projetos'!V$10,'Quadro Geral'!$E$10:$I$29,5,FALSE)='Matriz Objetivos x Projetos'!$B16),"S","")),"")</f>
        <v/>
      </c>
      <c r="W16" s="30" t="str">
        <f>IFERROR(IF(VLOOKUP(W$10,'Quadro Geral'!$E$10:$I$47,3,FALSE)='Matriz Objetivos x Projetos'!$B16,"P",IF(OR(VLOOKUP('Matriz Objetivos x Projetos'!W$10,'Quadro Geral'!$E$10:$I$47,4,FALSE)='Matriz Objetivos x Projetos'!$B16,VLOOKUP('Matriz Objetivos x Projetos'!W$10,'Quadro Geral'!$E$10:$I$29,5,FALSE)='Matriz Objetivos x Projetos'!$B16),"S","")),"")</f>
        <v/>
      </c>
      <c r="X16" s="30" t="str">
        <f>IFERROR(IF(VLOOKUP(X$10,'Quadro Geral'!$E$10:$I$47,3,FALSE)='Matriz Objetivos x Projetos'!$B16,"P",IF(OR(VLOOKUP('Matriz Objetivos x Projetos'!X$10,'Quadro Geral'!$E$10:$I$47,4,FALSE)='Matriz Objetivos x Projetos'!$B16,VLOOKUP('Matriz Objetivos x Projetos'!X$10,'Quadro Geral'!$E$10:$I$29,5,FALSE)='Matriz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44"/>
      <c r="B17" s="208" t="s">
        <v>89</v>
      </c>
      <c r="C17" s="30" t="str">
        <f>IFERROR(IF(VLOOKUP(C$10,'Quadro Geral'!$E$10:$I$47,3,FALSE)='Matriz Objetivos x Projetos'!$B17,"P",IF(OR(VLOOKUP('Matriz Objetivos x Projetos'!C$10,'Quadro Geral'!$E$10:$I$47,4,FALSE)='Matriz Objetivos x Projetos'!$B17,VLOOKUP('Matriz Objetivos x Projetos'!C$10,'Quadro Geral'!$E$10:$I$29,5,FALSE)='Matriz Objetivos x Projetos'!$B17),"S","")),"")</f>
        <v/>
      </c>
      <c r="D17" s="30" t="str">
        <f>IFERROR(IF(VLOOKUP(D$10,'Quadro Geral'!$E$10:$I$47,3,FALSE)='Matriz Objetivos x Projetos'!$B17,"P",IF(OR(VLOOKUP('Matriz Objetivos x Projetos'!D$10,'Quadro Geral'!$E$10:$I$47,4,FALSE)='Matriz Objetivos x Projetos'!$B17,VLOOKUP('Matriz Objetivos x Projetos'!D$10,'Quadro Geral'!$E$10:$I$29,5,FALSE)='Matriz Objetivos x Projetos'!$B17),"S","")),"")</f>
        <v/>
      </c>
      <c r="E17" s="30" t="str">
        <f>IFERROR(IF(VLOOKUP(E$10,'Quadro Geral'!$E$10:$I$47,3,FALSE)='Matriz Objetivos x Projetos'!$B17,"P",IF(OR(VLOOKUP('Matriz Objetivos x Projetos'!E$10,'Quadro Geral'!$E$10:$I$47,4,FALSE)='Matriz Objetivos x Projetos'!$B17,VLOOKUP('Matriz Objetivos x Projetos'!E$10,'Quadro Geral'!$E$10:$I$29,5,FALSE)='Matriz Objetivos x Projetos'!$B17),"S","")),"")</f>
        <v/>
      </c>
      <c r="F17" s="30" t="str">
        <f>IFERROR(IF(VLOOKUP(F$10,'Quadro Geral'!$E$10:$I$47,3,FALSE)='Matriz Objetivos x Projetos'!$B17,"P",IF(OR(VLOOKUP('Matriz Objetivos x Projetos'!F$10,'Quadro Geral'!$E$10:$I$47,4,FALSE)='Matriz Objetivos x Projetos'!$B17,VLOOKUP('Matriz Objetivos x Projetos'!F$10,'Quadro Geral'!$E$10:$I$29,5,FALSE)='Matriz Objetivos x Projetos'!$B17),"S","")),"")</f>
        <v/>
      </c>
      <c r="G17" s="30" t="str">
        <f>IFERROR(IF(VLOOKUP(G$10,'Quadro Geral'!$E$10:$I$47,3,FALSE)='Matriz Objetivos x Projetos'!$B17,"P",IF(OR(VLOOKUP('Matriz Objetivos x Projetos'!G$10,'Quadro Geral'!$E$10:$I$47,4,FALSE)='Matriz Objetivos x Projetos'!$B17,VLOOKUP('Matriz Objetivos x Projetos'!G$10,'Quadro Geral'!$E$10:$I$29,5,FALSE)='Matriz Objetivos x Projetos'!$B17),"S","")),"")</f>
        <v/>
      </c>
      <c r="H17" s="30" t="str">
        <f>IFERROR(IF(VLOOKUP(H$10,'Quadro Geral'!$E$10:$I$47,3,FALSE)='Matriz Objetivos x Projetos'!$B17,"P",IF(OR(VLOOKUP('Matriz Objetivos x Projetos'!H$10,'Quadro Geral'!$E$10:$I$47,4,FALSE)='Matriz Objetivos x Projetos'!$B17,VLOOKUP('Matriz Objetivos x Projetos'!H$10,'Quadro Geral'!$E$10:$I$29,5,FALSE)='Matriz Objetivos x Projetos'!$B17),"S","")),"")</f>
        <v/>
      </c>
      <c r="I17" s="30" t="str">
        <f>IFERROR(IF(VLOOKUP(I$10,'Quadro Geral'!$E$10:$I$47,3,FALSE)='Matriz Objetivos x Projetos'!$B17,"P",IF(OR(VLOOKUP('Matriz Objetivos x Projetos'!I$10,'Quadro Geral'!$E$10:$I$47,4,FALSE)='Matriz Objetivos x Projetos'!$B17,VLOOKUP('Matriz Objetivos x Projetos'!I$10,'Quadro Geral'!$E$10:$I$29,5,FALSE)='Matriz Objetivos x Projetos'!$B17),"S","")),"")</f>
        <v/>
      </c>
      <c r="J17" s="30" t="str">
        <f>IFERROR(IF(VLOOKUP(J$10,'Quadro Geral'!$E$10:$I$47,3,FALSE)='Matriz Objetivos x Projetos'!$B17,"P",IF(OR(VLOOKUP('Matriz Objetivos x Projetos'!J$10,'Quadro Geral'!$E$10:$I$47,4,FALSE)='Matriz Objetivos x Projetos'!$B17,VLOOKUP('Matriz Objetivos x Projetos'!J$10,'Quadro Geral'!$E$10:$I$29,5,FALSE)='Matriz Objetivos x Projetos'!$B17),"S","")),"")</f>
        <v/>
      </c>
      <c r="K17" s="30" t="str">
        <f>IFERROR(IF(VLOOKUP(K$10,'Quadro Geral'!$E$10:$I$47,3,FALSE)='Matriz Objetivos x Projetos'!$B17,"P",IF(OR(VLOOKUP('Matriz Objetivos x Projetos'!K$10,'Quadro Geral'!$E$10:$I$47,4,FALSE)='Matriz Objetivos x Projetos'!$B17,VLOOKUP('Matriz Objetivos x Projetos'!K$10,'Quadro Geral'!$E$10:$I$29,5,FALSE)='Matriz Objetivos x Projetos'!$B17),"S","")),"")</f>
        <v/>
      </c>
      <c r="L17" s="30" t="str">
        <f>IFERROR(IF(VLOOKUP(L$10,'Quadro Geral'!$E$10:$I$47,3,FALSE)='Matriz Objetivos x Projetos'!$B17,"P",IF(OR(VLOOKUP('Matriz Objetivos x Projetos'!L$10,'Quadro Geral'!$E$10:$I$47,4,FALSE)='Matriz Objetivos x Projetos'!$B17,VLOOKUP('Matriz Objetivos x Projetos'!L$10,'Quadro Geral'!$E$10:$I$29,5,FALSE)='Matriz Objetivos x Projetos'!$B17),"S","")),"")</f>
        <v/>
      </c>
      <c r="M17" s="30" t="str">
        <f>IFERROR(IF(VLOOKUP(M$10,'Quadro Geral'!$E$10:$I$47,3,FALSE)='Matriz Objetivos x Projetos'!$B17,"P",IF(OR(VLOOKUP('Matriz Objetivos x Projetos'!M$10,'Quadro Geral'!$E$10:$I$47,4,FALSE)='Matriz Objetivos x Projetos'!$B17,VLOOKUP('Matriz Objetivos x Projetos'!M$10,'Quadro Geral'!$E$10:$I$29,5,FALSE)='Matriz Objetivos x Projetos'!$B17),"S","")),"")</f>
        <v/>
      </c>
      <c r="N17" s="30" t="str">
        <f>IFERROR(IF(VLOOKUP(N$10,'Quadro Geral'!$E$10:$I$47,3,FALSE)='Matriz Objetivos x Projetos'!$B17,"P",IF(OR(VLOOKUP('Matriz Objetivos x Projetos'!N$10,'Quadro Geral'!$E$10:$I$47,4,FALSE)='Matriz Objetivos x Projetos'!$B17,VLOOKUP('Matriz Objetivos x Projetos'!N$10,'Quadro Geral'!$E$10:$I$29,5,FALSE)='Matriz Objetivos x Projetos'!$B17),"S","")),"")</f>
        <v/>
      </c>
      <c r="O17" s="30" t="str">
        <f>IFERROR(IF(VLOOKUP(O$10,'Quadro Geral'!$E$10:$I$47,3,FALSE)='Matriz Objetivos x Projetos'!$B17,"P",IF(OR(VLOOKUP('Matriz Objetivos x Projetos'!O$10,'Quadro Geral'!$E$10:$I$47,4,FALSE)='Matriz Objetivos x Projetos'!$B17,VLOOKUP('Matriz Objetivos x Projetos'!O$10,'Quadro Geral'!$E$10:$I$29,5,FALSE)='Matriz Objetivos x Projetos'!$B17),"S","")),"")</f>
        <v/>
      </c>
      <c r="P17" s="30" t="str">
        <f>IFERROR(IF(VLOOKUP(P$10,'Quadro Geral'!$E$10:$I$47,3,FALSE)='Matriz Objetivos x Projetos'!$B17,"P",IF(OR(VLOOKUP('Matriz Objetivos x Projetos'!P$10,'Quadro Geral'!$E$10:$I$47,4,FALSE)='Matriz Objetivos x Projetos'!$B17,VLOOKUP('Matriz Objetivos x Projetos'!P$10,'Quadro Geral'!$E$10:$I$29,5,FALSE)='Matriz Objetivos x Projetos'!$B17),"S","")),"")</f>
        <v/>
      </c>
      <c r="Q17" s="30" t="str">
        <f>IFERROR(IF(VLOOKUP(Q$10,'Quadro Geral'!$E$10:$I$47,3,FALSE)='Matriz Objetivos x Projetos'!$B17,"P",IF(OR(VLOOKUP('Matriz Objetivos x Projetos'!Q$10,'Quadro Geral'!$E$10:$I$47,4,FALSE)='Matriz Objetivos x Projetos'!$B17,VLOOKUP('Matriz Objetivos x Projetos'!Q$10,'Quadro Geral'!$E$10:$I$29,5,FALSE)='Matriz Objetivos x Projetos'!$B17),"S","")),"")</f>
        <v/>
      </c>
      <c r="R17" s="30" t="str">
        <f>IFERROR(IF(VLOOKUP(R$10,'Quadro Geral'!$E$10:$I$47,3,FALSE)='Matriz Objetivos x Projetos'!$B17,"P",IF(OR(VLOOKUP('Matriz Objetivos x Projetos'!R$10,'Quadro Geral'!$E$10:$I$47,4,FALSE)='Matriz Objetivos x Projetos'!$B17,VLOOKUP('Matriz Objetivos x Projetos'!R$10,'Quadro Geral'!$E$10:$I$29,5,FALSE)='Matriz Objetivos x Projetos'!$B17),"S","")),"")</f>
        <v/>
      </c>
      <c r="S17" s="30" t="str">
        <f>IFERROR(IF(VLOOKUP(S$10,'Quadro Geral'!$E$10:$I$47,3,FALSE)='Matriz Objetivos x Projetos'!$B17,"P",IF(OR(VLOOKUP('Matriz Objetivos x Projetos'!S$10,'Quadro Geral'!$E$10:$I$47,4,FALSE)='Matriz Objetivos x Projetos'!$B17,VLOOKUP('Matriz Objetivos x Projetos'!S$10,'Quadro Geral'!$E$10:$I$29,5,FALSE)='Matriz Objetivos x Projetos'!$B17),"S","")),"")</f>
        <v/>
      </c>
      <c r="T17" s="30" t="str">
        <f>IFERROR(IF(VLOOKUP(T$10,'Quadro Geral'!$E$10:$I$47,3,FALSE)='Matriz Objetivos x Projetos'!$B17,"P",IF(OR(VLOOKUP('Matriz Objetivos x Projetos'!T$10,'Quadro Geral'!$E$10:$I$47,4,FALSE)='Matriz Objetivos x Projetos'!$B17,VLOOKUP('Matriz Objetivos x Projetos'!T$10,'Quadro Geral'!$E$10:$I$29,5,FALSE)='Matriz Objetivos x Projetos'!$B17),"S","")),"")</f>
        <v/>
      </c>
      <c r="U17" s="30" t="str">
        <f>IFERROR(IF(VLOOKUP(U$10,'Quadro Geral'!$E$10:$I$47,3,FALSE)='Matriz Objetivos x Projetos'!$B17,"P",IF(OR(VLOOKUP('Matriz Objetivos x Projetos'!U$10,'Quadro Geral'!$E$10:$I$47,4,FALSE)='Matriz Objetivos x Projetos'!$B17,VLOOKUP('Matriz Objetivos x Projetos'!U$10,'Quadro Geral'!$E$10:$I$29,5,FALSE)='Matriz Objetivos x Projetos'!$B17),"S","")),"")</f>
        <v/>
      </c>
      <c r="V17" s="30" t="str">
        <f>IFERROR(IF(VLOOKUP(V$10,'Quadro Geral'!$E$10:$I$47,3,FALSE)='Matriz Objetivos x Projetos'!$B17,"P",IF(OR(VLOOKUP('Matriz Objetivos x Projetos'!V$10,'Quadro Geral'!$E$10:$I$47,4,FALSE)='Matriz Objetivos x Projetos'!$B17,VLOOKUP('Matriz Objetivos x Projetos'!V$10,'Quadro Geral'!$E$10:$I$29,5,FALSE)='Matriz Objetivos x Projetos'!$B17),"S","")),"")</f>
        <v/>
      </c>
      <c r="W17" s="30" t="str">
        <f>IFERROR(IF(VLOOKUP(W$10,'Quadro Geral'!$E$10:$I$47,3,FALSE)='Matriz Objetivos x Projetos'!$B17,"P",IF(OR(VLOOKUP('Matriz Objetivos x Projetos'!W$10,'Quadro Geral'!$E$10:$I$47,4,FALSE)='Matriz Objetivos x Projetos'!$B17,VLOOKUP('Matriz Objetivos x Projetos'!W$10,'Quadro Geral'!$E$10:$I$29,5,FALSE)='Matriz Objetivos x Projetos'!$B17),"S","")),"")</f>
        <v/>
      </c>
      <c r="X17" s="30" t="str">
        <f>IFERROR(IF(VLOOKUP(X$10,'Quadro Geral'!$E$10:$I$47,3,FALSE)='Matriz Objetivos x Projetos'!$B17,"P",IF(OR(VLOOKUP('Matriz Objetivos x Projetos'!X$10,'Quadro Geral'!$E$10:$I$47,4,FALSE)='Matriz Objetivos x Projetos'!$B17,VLOOKUP('Matriz Objetivos x Projetos'!X$10,'Quadro Geral'!$E$10:$I$29,5,FALSE)='Matriz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44"/>
      <c r="B18" s="208" t="s">
        <v>131</v>
      </c>
      <c r="C18" s="30" t="str">
        <f>IFERROR(IF(VLOOKUP(C$10,'Quadro Geral'!$E$10:$I$47,3,FALSE)='Matriz Objetivos x Projetos'!$B18,"P",IF(OR(VLOOKUP('Matriz Objetivos x Projetos'!C$10,'Quadro Geral'!$E$10:$I$47,4,FALSE)='Matriz Objetivos x Projetos'!$B18,VLOOKUP('Matriz Objetivos x Projetos'!C$10,'Quadro Geral'!$E$10:$I$29,5,FALSE)='Matriz Objetivos x Projetos'!$B18),"S","")),"")</f>
        <v/>
      </c>
      <c r="D18" s="30" t="str">
        <f>IFERROR(IF(VLOOKUP(D$10,'Quadro Geral'!$E$10:$I$47,3,FALSE)='Matriz Objetivos x Projetos'!$B18,"P",IF(OR(VLOOKUP('Matriz Objetivos x Projetos'!D$10,'Quadro Geral'!$E$10:$I$47,4,FALSE)='Matriz Objetivos x Projetos'!$B18,VLOOKUP('Matriz Objetivos x Projetos'!D$10,'Quadro Geral'!$E$10:$I$29,5,FALSE)='Matriz Objetivos x Projetos'!$B18),"S","")),"")</f>
        <v/>
      </c>
      <c r="E18" s="30" t="str">
        <f>IFERROR(IF(VLOOKUP(E$10,'Quadro Geral'!$E$10:$I$47,3,FALSE)='Matriz Objetivos x Projetos'!$B18,"P",IF(OR(VLOOKUP('Matriz Objetivos x Projetos'!E$10,'Quadro Geral'!$E$10:$I$47,4,FALSE)='Matriz Objetivos x Projetos'!$B18,VLOOKUP('Matriz Objetivos x Projetos'!E$10,'Quadro Geral'!$E$10:$I$29,5,FALSE)='Matriz Objetivos x Projetos'!$B18),"S","")),"")</f>
        <v/>
      </c>
      <c r="F18" s="30" t="str">
        <f>IFERROR(IF(VLOOKUP(F$10,'Quadro Geral'!$E$10:$I$47,3,FALSE)='Matriz Objetivos x Projetos'!$B18,"P",IF(OR(VLOOKUP('Matriz Objetivos x Projetos'!F$10,'Quadro Geral'!$E$10:$I$47,4,FALSE)='Matriz Objetivos x Projetos'!$B18,VLOOKUP('Matriz Objetivos x Projetos'!F$10,'Quadro Geral'!$E$10:$I$29,5,FALSE)='Matriz Objetivos x Projetos'!$B18),"S","")),"")</f>
        <v/>
      </c>
      <c r="G18" s="30" t="str">
        <f>IFERROR(IF(VLOOKUP(G$10,'Quadro Geral'!$E$10:$I$47,3,FALSE)='Matriz Objetivos x Projetos'!$B18,"P",IF(OR(VLOOKUP('Matriz Objetivos x Projetos'!G$10,'Quadro Geral'!$E$10:$I$47,4,FALSE)='Matriz Objetivos x Projetos'!$B18,VLOOKUP('Matriz Objetivos x Projetos'!G$10,'Quadro Geral'!$E$10:$I$29,5,FALSE)='Matriz Objetivos x Projetos'!$B18),"S","")),"")</f>
        <v/>
      </c>
      <c r="H18" s="30" t="str">
        <f>IFERROR(IF(VLOOKUP(H$10,'Quadro Geral'!$E$10:$I$47,3,FALSE)='Matriz Objetivos x Projetos'!$B18,"P",IF(OR(VLOOKUP('Matriz Objetivos x Projetos'!H$10,'Quadro Geral'!$E$10:$I$47,4,FALSE)='Matriz Objetivos x Projetos'!$B18,VLOOKUP('Matriz Objetivos x Projetos'!H$10,'Quadro Geral'!$E$10:$I$29,5,FALSE)='Matriz Objetivos x Projetos'!$B18),"S","")),"")</f>
        <v/>
      </c>
      <c r="I18" s="30" t="str">
        <f>IFERROR(IF(VLOOKUP(I$10,'Quadro Geral'!$E$10:$I$47,3,FALSE)='Matriz Objetivos x Projetos'!$B18,"P",IF(OR(VLOOKUP('Matriz Objetivos x Projetos'!I$10,'Quadro Geral'!$E$10:$I$47,4,FALSE)='Matriz Objetivos x Projetos'!$B18,VLOOKUP('Matriz Objetivos x Projetos'!I$10,'Quadro Geral'!$E$10:$I$29,5,FALSE)='Matriz Objetivos x Projetos'!$B18),"S","")),"")</f>
        <v/>
      </c>
      <c r="J18" s="30" t="str">
        <f>IFERROR(IF(VLOOKUP(J$10,'Quadro Geral'!$E$10:$I$47,3,FALSE)='Matriz Objetivos x Projetos'!$B18,"P",IF(OR(VLOOKUP('Matriz Objetivos x Projetos'!J$10,'Quadro Geral'!$E$10:$I$47,4,FALSE)='Matriz Objetivos x Projetos'!$B18,VLOOKUP('Matriz Objetivos x Projetos'!J$10,'Quadro Geral'!$E$10:$I$29,5,FALSE)='Matriz Objetivos x Projetos'!$B18),"S","")),"")</f>
        <v/>
      </c>
      <c r="K18" s="30" t="str">
        <f>IFERROR(IF(VLOOKUP(K$10,'Quadro Geral'!$E$10:$I$47,3,FALSE)='Matriz Objetivos x Projetos'!$B18,"P",IF(OR(VLOOKUP('Matriz Objetivos x Projetos'!K$10,'Quadro Geral'!$E$10:$I$47,4,FALSE)='Matriz Objetivos x Projetos'!$B18,VLOOKUP('Matriz Objetivos x Projetos'!K$10,'Quadro Geral'!$E$10:$I$29,5,FALSE)='Matriz Objetivos x Projetos'!$B18),"S","")),"")</f>
        <v/>
      </c>
      <c r="L18" s="30" t="str">
        <f>IFERROR(IF(VLOOKUP(L$10,'Quadro Geral'!$E$10:$I$47,3,FALSE)='Matriz Objetivos x Projetos'!$B18,"P",IF(OR(VLOOKUP('Matriz Objetivos x Projetos'!L$10,'Quadro Geral'!$E$10:$I$47,4,FALSE)='Matriz Objetivos x Projetos'!$B18,VLOOKUP('Matriz Objetivos x Projetos'!L$10,'Quadro Geral'!$E$10:$I$29,5,FALSE)='Matriz Objetivos x Projetos'!$B18),"S","")),"")</f>
        <v/>
      </c>
      <c r="M18" s="30" t="str">
        <f>IFERROR(IF(VLOOKUP(M$10,'Quadro Geral'!$E$10:$I$47,3,FALSE)='Matriz Objetivos x Projetos'!$B18,"P",IF(OR(VLOOKUP('Matriz Objetivos x Projetos'!M$10,'Quadro Geral'!$E$10:$I$47,4,FALSE)='Matriz Objetivos x Projetos'!$B18,VLOOKUP('Matriz Objetivos x Projetos'!M$10,'Quadro Geral'!$E$10:$I$29,5,FALSE)='Matriz Objetivos x Projetos'!$B18),"S","")),"")</f>
        <v/>
      </c>
      <c r="N18" s="30" t="str">
        <f>IFERROR(IF(VLOOKUP(N$10,'Quadro Geral'!$E$10:$I$47,3,FALSE)='Matriz Objetivos x Projetos'!$B18,"P",IF(OR(VLOOKUP('Matriz Objetivos x Projetos'!N$10,'Quadro Geral'!$E$10:$I$47,4,FALSE)='Matriz Objetivos x Projetos'!$B18,VLOOKUP('Matriz Objetivos x Projetos'!N$10,'Quadro Geral'!$E$10:$I$29,5,FALSE)='Matriz Objetivos x Projetos'!$B18),"S","")),"")</f>
        <v/>
      </c>
      <c r="O18" s="30" t="str">
        <f>IFERROR(IF(VLOOKUP(O$10,'Quadro Geral'!$E$10:$I$47,3,FALSE)='Matriz Objetivos x Projetos'!$B18,"P",IF(OR(VLOOKUP('Matriz Objetivos x Projetos'!O$10,'Quadro Geral'!$E$10:$I$47,4,FALSE)='Matriz Objetivos x Projetos'!$B18,VLOOKUP('Matriz Objetivos x Projetos'!O$10,'Quadro Geral'!$E$10:$I$29,5,FALSE)='Matriz Objetivos x Projetos'!$B18),"S","")),"")</f>
        <v/>
      </c>
      <c r="P18" s="30" t="str">
        <f>IFERROR(IF(VLOOKUP(P$10,'Quadro Geral'!$E$10:$I$47,3,FALSE)='Matriz Objetivos x Projetos'!$B18,"P",IF(OR(VLOOKUP('Matriz Objetivos x Projetos'!P$10,'Quadro Geral'!$E$10:$I$47,4,FALSE)='Matriz Objetivos x Projetos'!$B18,VLOOKUP('Matriz Objetivos x Projetos'!P$10,'Quadro Geral'!$E$10:$I$29,5,FALSE)='Matriz Objetivos x Projetos'!$B18),"S","")),"")</f>
        <v/>
      </c>
      <c r="Q18" s="30" t="str">
        <f>IFERROR(IF(VLOOKUP(Q$10,'Quadro Geral'!$E$10:$I$47,3,FALSE)='Matriz Objetivos x Projetos'!$B18,"P",IF(OR(VLOOKUP('Matriz Objetivos x Projetos'!Q$10,'Quadro Geral'!$E$10:$I$47,4,FALSE)='Matriz Objetivos x Projetos'!$B18,VLOOKUP('Matriz Objetivos x Projetos'!Q$10,'Quadro Geral'!$E$10:$I$29,5,FALSE)='Matriz Objetivos x Projetos'!$B18),"S","")),"")</f>
        <v/>
      </c>
      <c r="R18" s="30" t="str">
        <f>IFERROR(IF(VLOOKUP(R$10,'Quadro Geral'!$E$10:$I$47,3,FALSE)='Matriz Objetivos x Projetos'!$B18,"P",IF(OR(VLOOKUP('Matriz Objetivos x Projetos'!R$10,'Quadro Geral'!$E$10:$I$47,4,FALSE)='Matriz Objetivos x Projetos'!$B18,VLOOKUP('Matriz Objetivos x Projetos'!R$10,'Quadro Geral'!$E$10:$I$29,5,FALSE)='Matriz Objetivos x Projetos'!$B18),"S","")),"")</f>
        <v/>
      </c>
      <c r="S18" s="30" t="str">
        <f>IFERROR(IF(VLOOKUP(S$10,'Quadro Geral'!$E$10:$I$47,3,FALSE)='Matriz Objetivos x Projetos'!$B18,"P",IF(OR(VLOOKUP('Matriz Objetivos x Projetos'!S$10,'Quadro Geral'!$E$10:$I$47,4,FALSE)='Matriz Objetivos x Projetos'!$B18,VLOOKUP('Matriz Objetivos x Projetos'!S$10,'Quadro Geral'!$E$10:$I$29,5,FALSE)='Matriz Objetivos x Projetos'!$B18),"S","")),"")</f>
        <v/>
      </c>
      <c r="T18" s="30" t="str">
        <f>IFERROR(IF(VLOOKUP(T$10,'Quadro Geral'!$E$10:$I$47,3,FALSE)='Matriz Objetivos x Projetos'!$B18,"P",IF(OR(VLOOKUP('Matriz Objetivos x Projetos'!T$10,'Quadro Geral'!$E$10:$I$47,4,FALSE)='Matriz Objetivos x Projetos'!$B18,VLOOKUP('Matriz Objetivos x Projetos'!T$10,'Quadro Geral'!$E$10:$I$29,5,FALSE)='Matriz Objetivos x Projetos'!$B18),"S","")),"")</f>
        <v/>
      </c>
      <c r="U18" s="30" t="str">
        <f>IFERROR(IF(VLOOKUP(U$10,'Quadro Geral'!$E$10:$I$47,3,FALSE)='Matriz Objetivos x Projetos'!$B18,"P",IF(OR(VLOOKUP('Matriz Objetivos x Projetos'!U$10,'Quadro Geral'!$E$10:$I$47,4,FALSE)='Matriz Objetivos x Projetos'!$B18,VLOOKUP('Matriz Objetivos x Projetos'!U$10,'Quadro Geral'!$E$10:$I$29,5,FALSE)='Matriz Objetivos x Projetos'!$B18),"S","")),"")</f>
        <v/>
      </c>
      <c r="V18" s="30" t="str">
        <f>IFERROR(IF(VLOOKUP(V$10,'Quadro Geral'!$E$10:$I$47,3,FALSE)='Matriz Objetivos x Projetos'!$B18,"P",IF(OR(VLOOKUP('Matriz Objetivos x Projetos'!V$10,'Quadro Geral'!$E$10:$I$47,4,FALSE)='Matriz Objetivos x Projetos'!$B18,VLOOKUP('Matriz Objetivos x Projetos'!V$10,'Quadro Geral'!$E$10:$I$29,5,FALSE)='Matriz Objetivos x Projetos'!$B18),"S","")),"")</f>
        <v/>
      </c>
      <c r="W18" s="30" t="str">
        <f>IFERROR(IF(VLOOKUP(W$10,'Quadro Geral'!$E$10:$I$47,3,FALSE)='Matriz Objetivos x Projetos'!$B18,"P",IF(OR(VLOOKUP('Matriz Objetivos x Projetos'!W$10,'Quadro Geral'!$E$10:$I$47,4,FALSE)='Matriz Objetivos x Projetos'!$B18,VLOOKUP('Matriz Objetivos x Projetos'!W$10,'Quadro Geral'!$E$10:$I$29,5,FALSE)='Matriz Objetivos x Projetos'!$B18),"S","")),"")</f>
        <v/>
      </c>
      <c r="X18" s="30" t="str">
        <f>IFERROR(IF(VLOOKUP(X$10,'Quadro Geral'!$E$10:$I$47,3,FALSE)='Matriz Objetivos x Projetos'!$B18,"P",IF(OR(VLOOKUP('Matriz Objetivos x Projetos'!X$10,'Quadro Geral'!$E$10:$I$47,4,FALSE)='Matriz Objetivos x Projetos'!$B18,VLOOKUP('Matriz Objetivos x Projetos'!X$10,'Quadro Geral'!$E$10:$I$29,5,FALSE)='Matriz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44"/>
      <c r="B19" s="208" t="s">
        <v>132</v>
      </c>
      <c r="C19" s="30" t="str">
        <f>IFERROR(IF(VLOOKUP(C$10,'Quadro Geral'!$E$10:$I$47,3,FALSE)='Matriz Objetivos x Projetos'!$B19,"P",IF(OR(VLOOKUP('Matriz Objetivos x Projetos'!C$10,'Quadro Geral'!$E$10:$I$47,4,FALSE)='Matriz Objetivos x Projetos'!$B19,VLOOKUP('Matriz Objetivos x Projetos'!C$10,'Quadro Geral'!$E$10:$I$29,5,FALSE)='Matriz Objetivos x Projetos'!$B19),"S","")),"")</f>
        <v/>
      </c>
      <c r="D19" s="30" t="str">
        <f>IFERROR(IF(VLOOKUP(D$10,'Quadro Geral'!$E$10:$I$47,3,FALSE)='Matriz Objetivos x Projetos'!$B19,"P",IF(OR(VLOOKUP('Matriz Objetivos x Projetos'!D$10,'Quadro Geral'!$E$10:$I$47,4,FALSE)='Matriz Objetivos x Projetos'!$B19,VLOOKUP('Matriz Objetivos x Projetos'!D$10,'Quadro Geral'!$E$10:$I$29,5,FALSE)='Matriz Objetivos x Projetos'!$B19),"S","")),"")</f>
        <v/>
      </c>
      <c r="E19" s="30" t="str">
        <f>IFERROR(IF(VLOOKUP(E$10,'Quadro Geral'!$E$10:$I$47,3,FALSE)='Matriz Objetivos x Projetos'!$B19,"P",IF(OR(VLOOKUP('Matriz Objetivos x Projetos'!E$10,'Quadro Geral'!$E$10:$I$47,4,FALSE)='Matriz Objetivos x Projetos'!$B19,VLOOKUP('Matriz Objetivos x Projetos'!E$10,'Quadro Geral'!$E$10:$I$29,5,FALSE)='Matriz Objetivos x Projetos'!$B19),"S","")),"")</f>
        <v/>
      </c>
      <c r="F19" s="30" t="str">
        <f>IFERROR(IF(VLOOKUP(F$10,'Quadro Geral'!$E$10:$I$47,3,FALSE)='Matriz Objetivos x Projetos'!$B19,"P",IF(OR(VLOOKUP('Matriz Objetivos x Projetos'!F$10,'Quadro Geral'!$E$10:$I$47,4,FALSE)='Matriz Objetivos x Projetos'!$B19,VLOOKUP('Matriz Objetivos x Projetos'!F$10,'Quadro Geral'!$E$10:$I$29,5,FALSE)='Matriz Objetivos x Projetos'!$B19),"S","")),"")</f>
        <v/>
      </c>
      <c r="G19" s="30" t="str">
        <f>IFERROR(IF(VLOOKUP(G$10,'Quadro Geral'!$E$10:$I$47,3,FALSE)='Matriz Objetivos x Projetos'!$B19,"P",IF(OR(VLOOKUP('Matriz Objetivos x Projetos'!G$10,'Quadro Geral'!$E$10:$I$47,4,FALSE)='Matriz Objetivos x Projetos'!$B19,VLOOKUP('Matriz Objetivos x Projetos'!G$10,'Quadro Geral'!$E$10:$I$29,5,FALSE)='Matriz Objetivos x Projetos'!$B19),"S","")),"")</f>
        <v/>
      </c>
      <c r="H19" s="30" t="str">
        <f>IFERROR(IF(VLOOKUP(H$10,'Quadro Geral'!$E$10:$I$47,3,FALSE)='Matriz Objetivos x Projetos'!$B19,"P",IF(OR(VLOOKUP('Matriz Objetivos x Projetos'!H$10,'Quadro Geral'!$E$10:$I$47,4,FALSE)='Matriz Objetivos x Projetos'!$B19,VLOOKUP('Matriz Objetivos x Projetos'!H$10,'Quadro Geral'!$E$10:$I$29,5,FALSE)='Matriz Objetivos x Projetos'!$B19),"S","")),"")</f>
        <v/>
      </c>
      <c r="I19" s="30" t="str">
        <f>IFERROR(IF(VLOOKUP(I$10,'Quadro Geral'!$E$10:$I$47,3,FALSE)='Matriz Objetivos x Projetos'!$B19,"P",IF(OR(VLOOKUP('Matriz Objetivos x Projetos'!I$10,'Quadro Geral'!$E$10:$I$47,4,FALSE)='Matriz Objetivos x Projetos'!$B19,VLOOKUP('Matriz Objetivos x Projetos'!I$10,'Quadro Geral'!$E$10:$I$29,5,FALSE)='Matriz Objetivos x Projetos'!$B19),"S","")),"")</f>
        <v/>
      </c>
      <c r="J19" s="30" t="str">
        <f>IFERROR(IF(VLOOKUP(J$10,'Quadro Geral'!$E$10:$I$47,3,FALSE)='Matriz Objetivos x Projetos'!$B19,"P",IF(OR(VLOOKUP('Matriz Objetivos x Projetos'!J$10,'Quadro Geral'!$E$10:$I$47,4,FALSE)='Matriz Objetivos x Projetos'!$B19,VLOOKUP('Matriz Objetivos x Projetos'!J$10,'Quadro Geral'!$E$10:$I$29,5,FALSE)='Matriz Objetivos x Projetos'!$B19),"S","")),"")</f>
        <v/>
      </c>
      <c r="K19" s="30" t="str">
        <f>IFERROR(IF(VLOOKUP(K$10,'Quadro Geral'!$E$10:$I$47,3,FALSE)='Matriz Objetivos x Projetos'!$B19,"P",IF(OR(VLOOKUP('Matriz Objetivos x Projetos'!K$10,'Quadro Geral'!$E$10:$I$47,4,FALSE)='Matriz Objetivos x Projetos'!$B19,VLOOKUP('Matriz Objetivos x Projetos'!K$10,'Quadro Geral'!$E$10:$I$29,5,FALSE)='Matriz Objetivos x Projetos'!$B19),"S","")),"")</f>
        <v/>
      </c>
      <c r="L19" s="30" t="str">
        <f>IFERROR(IF(VLOOKUP(L$10,'Quadro Geral'!$E$10:$I$47,3,FALSE)='Matriz Objetivos x Projetos'!$B19,"P",IF(OR(VLOOKUP('Matriz Objetivos x Projetos'!L$10,'Quadro Geral'!$E$10:$I$47,4,FALSE)='Matriz Objetivos x Projetos'!$B19,VLOOKUP('Matriz Objetivos x Projetos'!L$10,'Quadro Geral'!$E$10:$I$29,5,FALSE)='Matriz Objetivos x Projetos'!$B19),"S","")),"")</f>
        <v/>
      </c>
      <c r="M19" s="30" t="str">
        <f>IFERROR(IF(VLOOKUP(M$10,'Quadro Geral'!$E$10:$I$47,3,FALSE)='Matriz Objetivos x Projetos'!$B19,"P",IF(OR(VLOOKUP('Matriz Objetivos x Projetos'!M$10,'Quadro Geral'!$E$10:$I$47,4,FALSE)='Matriz Objetivos x Projetos'!$B19,VLOOKUP('Matriz Objetivos x Projetos'!M$10,'Quadro Geral'!$E$10:$I$29,5,FALSE)='Matriz Objetivos x Projetos'!$B19),"S","")),"")</f>
        <v/>
      </c>
      <c r="N19" s="30" t="str">
        <f>IFERROR(IF(VLOOKUP(N$10,'Quadro Geral'!$E$10:$I$47,3,FALSE)='Matriz Objetivos x Projetos'!$B19,"P",IF(OR(VLOOKUP('Matriz Objetivos x Projetos'!N$10,'Quadro Geral'!$E$10:$I$47,4,FALSE)='Matriz Objetivos x Projetos'!$B19,VLOOKUP('Matriz Objetivos x Projetos'!N$10,'Quadro Geral'!$E$10:$I$29,5,FALSE)='Matriz Objetivos x Projetos'!$B19),"S","")),"")</f>
        <v/>
      </c>
      <c r="O19" s="30" t="str">
        <f>IFERROR(IF(VLOOKUP(O$10,'Quadro Geral'!$E$10:$I$47,3,FALSE)='Matriz Objetivos x Projetos'!$B19,"P",IF(OR(VLOOKUP('Matriz Objetivos x Projetos'!O$10,'Quadro Geral'!$E$10:$I$47,4,FALSE)='Matriz Objetivos x Projetos'!$B19,VLOOKUP('Matriz Objetivos x Projetos'!O$10,'Quadro Geral'!$E$10:$I$29,5,FALSE)='Matriz Objetivos x Projetos'!$B19),"S","")),"")</f>
        <v/>
      </c>
      <c r="P19" s="30" t="str">
        <f>IFERROR(IF(VLOOKUP(P$10,'Quadro Geral'!$E$10:$I$47,3,FALSE)='Matriz Objetivos x Projetos'!$B19,"P",IF(OR(VLOOKUP('Matriz Objetivos x Projetos'!P$10,'Quadro Geral'!$E$10:$I$47,4,FALSE)='Matriz Objetivos x Projetos'!$B19,VLOOKUP('Matriz Objetivos x Projetos'!P$10,'Quadro Geral'!$E$10:$I$29,5,FALSE)='Matriz Objetivos x Projetos'!$B19),"S","")),"")</f>
        <v/>
      </c>
      <c r="Q19" s="30" t="str">
        <f>IFERROR(IF(VLOOKUP(Q$10,'Quadro Geral'!$E$10:$I$47,3,FALSE)='Matriz Objetivos x Projetos'!$B19,"P",IF(OR(VLOOKUP('Matriz Objetivos x Projetos'!Q$10,'Quadro Geral'!$E$10:$I$47,4,FALSE)='Matriz Objetivos x Projetos'!$B19,VLOOKUP('Matriz Objetivos x Projetos'!Q$10,'Quadro Geral'!$E$10:$I$29,5,FALSE)='Matriz Objetivos x Projetos'!$B19),"S","")),"")</f>
        <v/>
      </c>
      <c r="R19" s="30" t="str">
        <f>IFERROR(IF(VLOOKUP(R$10,'Quadro Geral'!$E$10:$I$47,3,FALSE)='Matriz Objetivos x Projetos'!$B19,"P",IF(OR(VLOOKUP('Matriz Objetivos x Projetos'!R$10,'Quadro Geral'!$E$10:$I$47,4,FALSE)='Matriz Objetivos x Projetos'!$B19,VLOOKUP('Matriz Objetivos x Projetos'!R$10,'Quadro Geral'!$E$10:$I$29,5,FALSE)='Matriz Objetivos x Projetos'!$B19),"S","")),"")</f>
        <v/>
      </c>
      <c r="S19" s="30" t="str">
        <f>IFERROR(IF(VLOOKUP(S$10,'Quadro Geral'!$E$10:$I$47,3,FALSE)='Matriz Objetivos x Projetos'!$B19,"P",IF(OR(VLOOKUP('Matriz Objetivos x Projetos'!S$10,'Quadro Geral'!$E$10:$I$47,4,FALSE)='Matriz Objetivos x Projetos'!$B19,VLOOKUP('Matriz Objetivos x Projetos'!S$10,'Quadro Geral'!$E$10:$I$29,5,FALSE)='Matriz Objetivos x Projetos'!$B19),"S","")),"")</f>
        <v/>
      </c>
      <c r="T19" s="30" t="str">
        <f>IFERROR(IF(VLOOKUP(T$10,'Quadro Geral'!$E$10:$I$47,3,FALSE)='Matriz Objetivos x Projetos'!$B19,"P",IF(OR(VLOOKUP('Matriz Objetivos x Projetos'!T$10,'Quadro Geral'!$E$10:$I$47,4,FALSE)='Matriz Objetivos x Projetos'!$B19,VLOOKUP('Matriz Objetivos x Projetos'!T$10,'Quadro Geral'!$E$10:$I$29,5,FALSE)='Matriz Objetivos x Projetos'!$B19),"S","")),"")</f>
        <v/>
      </c>
      <c r="U19" s="30" t="str">
        <f>IFERROR(IF(VLOOKUP(U$10,'Quadro Geral'!$E$10:$I$47,3,FALSE)='Matriz Objetivos x Projetos'!$B19,"P",IF(OR(VLOOKUP('Matriz Objetivos x Projetos'!U$10,'Quadro Geral'!$E$10:$I$47,4,FALSE)='Matriz Objetivos x Projetos'!$B19,VLOOKUP('Matriz Objetivos x Projetos'!U$10,'Quadro Geral'!$E$10:$I$29,5,FALSE)='Matriz Objetivos x Projetos'!$B19),"S","")),"")</f>
        <v/>
      </c>
      <c r="V19" s="30" t="str">
        <f>IFERROR(IF(VLOOKUP(V$10,'Quadro Geral'!$E$10:$I$47,3,FALSE)='Matriz Objetivos x Projetos'!$B19,"P",IF(OR(VLOOKUP('Matriz Objetivos x Projetos'!V$10,'Quadro Geral'!$E$10:$I$47,4,FALSE)='Matriz Objetivos x Projetos'!$B19,VLOOKUP('Matriz Objetivos x Projetos'!V$10,'Quadro Geral'!$E$10:$I$29,5,FALSE)='Matriz Objetivos x Projetos'!$B19),"S","")),"")</f>
        <v/>
      </c>
      <c r="W19" s="30" t="str">
        <f>IFERROR(IF(VLOOKUP(W$10,'Quadro Geral'!$E$10:$I$47,3,FALSE)='Matriz Objetivos x Projetos'!$B19,"P",IF(OR(VLOOKUP('Matriz Objetivos x Projetos'!W$10,'Quadro Geral'!$E$10:$I$47,4,FALSE)='Matriz Objetivos x Projetos'!$B19,VLOOKUP('Matriz Objetivos x Projetos'!W$10,'Quadro Geral'!$E$10:$I$29,5,FALSE)='Matriz Objetivos x Projetos'!$B19),"S","")),"")</f>
        <v/>
      </c>
      <c r="X19" s="30" t="str">
        <f>IFERROR(IF(VLOOKUP(X$10,'Quadro Geral'!$E$10:$I$47,3,FALSE)='Matriz Objetivos x Projetos'!$B19,"P",IF(OR(VLOOKUP('Matriz Objetivos x Projetos'!X$10,'Quadro Geral'!$E$10:$I$47,4,FALSE)='Matriz Objetivos x Projetos'!$B19,VLOOKUP('Matriz Objetivos x Projetos'!X$10,'Quadro Geral'!$E$10:$I$29,5,FALSE)='Matriz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44"/>
      <c r="B20" s="208" t="s">
        <v>100</v>
      </c>
      <c r="C20" s="30" t="str">
        <f>IFERROR(IF(VLOOKUP(C$10,'Quadro Geral'!$E$10:$I$47,3,FALSE)='Matriz Objetivos x Projetos'!$B20,"P",IF(OR(VLOOKUP('Matriz Objetivos x Projetos'!C$10,'Quadro Geral'!$E$10:$I$47,4,FALSE)='Matriz Objetivos x Projetos'!$B20,VLOOKUP('Matriz Objetivos x Projetos'!C$10,'Quadro Geral'!$E$10:$I$29,5,FALSE)='Matriz Objetivos x Projetos'!$B20),"S","")),"")</f>
        <v/>
      </c>
      <c r="D20" s="30" t="str">
        <f>IFERROR(IF(VLOOKUP(D$10,'Quadro Geral'!$E$10:$I$47,3,FALSE)='Matriz Objetivos x Projetos'!$B20,"P",IF(OR(VLOOKUP('Matriz Objetivos x Projetos'!D$10,'Quadro Geral'!$E$10:$I$47,4,FALSE)='Matriz Objetivos x Projetos'!$B20,VLOOKUP('Matriz Objetivos x Projetos'!D$10,'Quadro Geral'!$E$10:$I$29,5,FALSE)='Matriz Objetivos x Projetos'!$B20),"S","")),"")</f>
        <v/>
      </c>
      <c r="E20" s="30" t="str">
        <f>IFERROR(IF(VLOOKUP(E$10,'Quadro Geral'!$E$10:$I$47,3,FALSE)='Matriz Objetivos x Projetos'!$B20,"P",IF(OR(VLOOKUP('Matriz Objetivos x Projetos'!E$10,'Quadro Geral'!$E$10:$I$47,4,FALSE)='Matriz Objetivos x Projetos'!$B20,VLOOKUP('Matriz Objetivos x Projetos'!E$10,'Quadro Geral'!$E$10:$I$29,5,FALSE)='Matriz Objetivos x Projetos'!$B20),"S","")),"")</f>
        <v/>
      </c>
      <c r="F20" s="30" t="str">
        <f>IFERROR(IF(VLOOKUP(F$10,'Quadro Geral'!$E$10:$I$47,3,FALSE)='Matriz Objetivos x Projetos'!$B20,"P",IF(OR(VLOOKUP('Matriz Objetivos x Projetos'!F$10,'Quadro Geral'!$E$10:$I$47,4,FALSE)='Matriz Objetivos x Projetos'!$B20,VLOOKUP('Matriz Objetivos x Projetos'!F$10,'Quadro Geral'!$E$10:$I$29,5,FALSE)='Matriz Objetivos x Projetos'!$B20),"S","")),"")</f>
        <v/>
      </c>
      <c r="G20" s="30" t="str">
        <f>IFERROR(IF(VLOOKUP(G$10,'Quadro Geral'!$E$10:$I$47,3,FALSE)='Matriz Objetivos x Projetos'!$B20,"P",IF(OR(VLOOKUP('Matriz Objetivos x Projetos'!G$10,'Quadro Geral'!$E$10:$I$47,4,FALSE)='Matriz Objetivos x Projetos'!$B20,VLOOKUP('Matriz Objetivos x Projetos'!G$10,'Quadro Geral'!$E$10:$I$29,5,FALSE)='Matriz Objetivos x Projetos'!$B20),"S","")),"")</f>
        <v/>
      </c>
      <c r="H20" s="30" t="str">
        <f>IFERROR(IF(VLOOKUP(H$10,'Quadro Geral'!$E$10:$I$47,3,FALSE)='Matriz Objetivos x Projetos'!$B20,"P",IF(OR(VLOOKUP('Matriz Objetivos x Projetos'!H$10,'Quadro Geral'!$E$10:$I$47,4,FALSE)='Matriz Objetivos x Projetos'!$B20,VLOOKUP('Matriz Objetivos x Projetos'!H$10,'Quadro Geral'!$E$10:$I$29,5,FALSE)='Matriz Objetivos x Projetos'!$B20),"S","")),"")</f>
        <v/>
      </c>
      <c r="I20" s="30" t="str">
        <f>IFERROR(IF(VLOOKUP(I$10,'Quadro Geral'!$E$10:$I$47,3,FALSE)='Matriz Objetivos x Projetos'!$B20,"P",IF(OR(VLOOKUP('Matriz Objetivos x Projetos'!I$10,'Quadro Geral'!$E$10:$I$47,4,FALSE)='Matriz Objetivos x Projetos'!$B20,VLOOKUP('Matriz Objetivos x Projetos'!I$10,'Quadro Geral'!$E$10:$I$29,5,FALSE)='Matriz Objetivos x Projetos'!$B20),"S","")),"")</f>
        <v/>
      </c>
      <c r="J20" s="30" t="str">
        <f>IFERROR(IF(VLOOKUP(J$10,'Quadro Geral'!$E$10:$I$47,3,FALSE)='Matriz Objetivos x Projetos'!$B20,"P",IF(OR(VLOOKUP('Matriz Objetivos x Projetos'!J$10,'Quadro Geral'!$E$10:$I$47,4,FALSE)='Matriz Objetivos x Projetos'!$B20,VLOOKUP('Matriz Objetivos x Projetos'!J$10,'Quadro Geral'!$E$10:$I$29,5,FALSE)='Matriz Objetivos x Projetos'!$B20),"S","")),"")</f>
        <v/>
      </c>
      <c r="K20" s="30" t="str">
        <f>IFERROR(IF(VLOOKUP(K$10,'Quadro Geral'!$E$10:$I$47,3,FALSE)='Matriz Objetivos x Projetos'!$B20,"P",IF(OR(VLOOKUP('Matriz Objetivos x Projetos'!K$10,'Quadro Geral'!$E$10:$I$47,4,FALSE)='Matriz Objetivos x Projetos'!$B20,VLOOKUP('Matriz Objetivos x Projetos'!K$10,'Quadro Geral'!$E$10:$I$29,5,FALSE)='Matriz Objetivos x Projetos'!$B20),"S","")),"")</f>
        <v/>
      </c>
      <c r="L20" s="30" t="str">
        <f>IFERROR(IF(VLOOKUP(L$10,'Quadro Geral'!$E$10:$I$47,3,FALSE)='Matriz Objetivos x Projetos'!$B20,"P",IF(OR(VLOOKUP('Matriz Objetivos x Projetos'!L$10,'Quadro Geral'!$E$10:$I$47,4,FALSE)='Matriz Objetivos x Projetos'!$B20,VLOOKUP('Matriz Objetivos x Projetos'!L$10,'Quadro Geral'!$E$10:$I$29,5,FALSE)='Matriz Objetivos x Projetos'!$B20),"S","")),"")</f>
        <v/>
      </c>
      <c r="M20" s="30" t="str">
        <f>IFERROR(IF(VLOOKUP(M$10,'Quadro Geral'!$E$10:$I$47,3,FALSE)='Matriz Objetivos x Projetos'!$B20,"P",IF(OR(VLOOKUP('Matriz Objetivos x Projetos'!M$10,'Quadro Geral'!$E$10:$I$47,4,FALSE)='Matriz Objetivos x Projetos'!$B20,VLOOKUP('Matriz Objetivos x Projetos'!M$10,'Quadro Geral'!$E$10:$I$29,5,FALSE)='Matriz Objetivos x Projetos'!$B20),"S","")),"")</f>
        <v/>
      </c>
      <c r="N20" s="30" t="str">
        <f>IFERROR(IF(VLOOKUP(N$10,'Quadro Geral'!$E$10:$I$47,3,FALSE)='Matriz Objetivos x Projetos'!$B20,"P",IF(OR(VLOOKUP('Matriz Objetivos x Projetos'!N$10,'Quadro Geral'!$E$10:$I$47,4,FALSE)='Matriz Objetivos x Projetos'!$B20,VLOOKUP('Matriz Objetivos x Projetos'!N$10,'Quadro Geral'!$E$10:$I$29,5,FALSE)='Matriz Objetivos x Projetos'!$B20),"S","")),"")</f>
        <v/>
      </c>
      <c r="O20" s="30" t="str">
        <f>IFERROR(IF(VLOOKUP(O$10,'Quadro Geral'!$E$10:$I$47,3,FALSE)='Matriz Objetivos x Projetos'!$B20,"P",IF(OR(VLOOKUP('Matriz Objetivos x Projetos'!O$10,'Quadro Geral'!$E$10:$I$47,4,FALSE)='Matriz Objetivos x Projetos'!$B20,VLOOKUP('Matriz Objetivos x Projetos'!O$10,'Quadro Geral'!$E$10:$I$29,5,FALSE)='Matriz Objetivos x Projetos'!$B20),"S","")),"")</f>
        <v/>
      </c>
      <c r="P20" s="30" t="str">
        <f>IFERROR(IF(VLOOKUP(P$10,'Quadro Geral'!$E$10:$I$47,3,FALSE)='Matriz Objetivos x Projetos'!$B20,"P",IF(OR(VLOOKUP('Matriz Objetivos x Projetos'!P$10,'Quadro Geral'!$E$10:$I$47,4,FALSE)='Matriz Objetivos x Projetos'!$B20,VLOOKUP('Matriz Objetivos x Projetos'!P$10,'Quadro Geral'!$E$10:$I$29,5,FALSE)='Matriz Objetivos x Projetos'!$B20),"S","")),"")</f>
        <v/>
      </c>
      <c r="Q20" s="30" t="str">
        <f>IFERROR(IF(VLOOKUP(Q$10,'Quadro Geral'!$E$10:$I$47,3,FALSE)='Matriz Objetivos x Projetos'!$B20,"P",IF(OR(VLOOKUP('Matriz Objetivos x Projetos'!Q$10,'Quadro Geral'!$E$10:$I$47,4,FALSE)='Matriz Objetivos x Projetos'!$B20,VLOOKUP('Matriz Objetivos x Projetos'!Q$10,'Quadro Geral'!$E$10:$I$29,5,FALSE)='Matriz Objetivos x Projetos'!$B20),"S","")),"")</f>
        <v/>
      </c>
      <c r="R20" s="30" t="str">
        <f>IFERROR(IF(VLOOKUP(R$10,'Quadro Geral'!$E$10:$I$47,3,FALSE)='Matriz Objetivos x Projetos'!$B20,"P",IF(OR(VLOOKUP('Matriz Objetivos x Projetos'!R$10,'Quadro Geral'!$E$10:$I$47,4,FALSE)='Matriz Objetivos x Projetos'!$B20,VLOOKUP('Matriz Objetivos x Projetos'!R$10,'Quadro Geral'!$E$10:$I$29,5,FALSE)='Matriz Objetivos x Projetos'!$B20),"S","")),"")</f>
        <v/>
      </c>
      <c r="S20" s="30" t="str">
        <f>IFERROR(IF(VLOOKUP(S$10,'Quadro Geral'!$E$10:$I$47,3,FALSE)='Matriz Objetivos x Projetos'!$B20,"P",IF(OR(VLOOKUP('Matriz Objetivos x Projetos'!S$10,'Quadro Geral'!$E$10:$I$47,4,FALSE)='Matriz Objetivos x Projetos'!$B20,VLOOKUP('Matriz Objetivos x Projetos'!S$10,'Quadro Geral'!$E$10:$I$29,5,FALSE)='Matriz Objetivos x Projetos'!$B20),"S","")),"")</f>
        <v/>
      </c>
      <c r="T20" s="30" t="str">
        <f>IFERROR(IF(VLOOKUP(T$10,'Quadro Geral'!$E$10:$I$47,3,FALSE)='Matriz Objetivos x Projetos'!$B20,"P",IF(OR(VLOOKUP('Matriz Objetivos x Projetos'!T$10,'Quadro Geral'!$E$10:$I$47,4,FALSE)='Matriz Objetivos x Projetos'!$B20,VLOOKUP('Matriz Objetivos x Projetos'!T$10,'Quadro Geral'!$E$10:$I$29,5,FALSE)='Matriz Objetivos x Projetos'!$B20),"S","")),"")</f>
        <v/>
      </c>
      <c r="U20" s="30" t="str">
        <f>IFERROR(IF(VLOOKUP(U$10,'Quadro Geral'!$E$10:$I$47,3,FALSE)='Matriz Objetivos x Projetos'!$B20,"P",IF(OR(VLOOKUP('Matriz Objetivos x Projetos'!U$10,'Quadro Geral'!$E$10:$I$47,4,FALSE)='Matriz Objetivos x Projetos'!$B20,VLOOKUP('Matriz Objetivos x Projetos'!U$10,'Quadro Geral'!$E$10:$I$29,5,FALSE)='Matriz Objetivos x Projetos'!$B20),"S","")),"")</f>
        <v/>
      </c>
      <c r="V20" s="30" t="str">
        <f>IFERROR(IF(VLOOKUP(V$10,'Quadro Geral'!$E$10:$I$47,3,FALSE)='Matriz Objetivos x Projetos'!$B20,"P",IF(OR(VLOOKUP('Matriz Objetivos x Projetos'!V$10,'Quadro Geral'!$E$10:$I$47,4,FALSE)='Matriz Objetivos x Projetos'!$B20,VLOOKUP('Matriz Objetivos x Projetos'!V$10,'Quadro Geral'!$E$10:$I$29,5,FALSE)='Matriz Objetivos x Projetos'!$B20),"S","")),"")</f>
        <v/>
      </c>
      <c r="W20" s="30" t="str">
        <f>IFERROR(IF(VLOOKUP(W$10,'Quadro Geral'!$E$10:$I$47,3,FALSE)='Matriz Objetivos x Projetos'!$B20,"P",IF(OR(VLOOKUP('Matriz Objetivos x Projetos'!W$10,'Quadro Geral'!$E$10:$I$47,4,FALSE)='Matriz Objetivos x Projetos'!$B20,VLOOKUP('Matriz Objetivos x Projetos'!W$10,'Quadro Geral'!$E$10:$I$29,5,FALSE)='Matriz Objetivos x Projetos'!$B20),"S","")),"")</f>
        <v/>
      </c>
      <c r="X20" s="30" t="str">
        <f>IFERROR(IF(VLOOKUP(X$10,'Quadro Geral'!$E$10:$I$47,3,FALSE)='Matriz Objetivos x Projetos'!$B20,"P",IF(OR(VLOOKUP('Matriz Objetivos x Projetos'!X$10,'Quadro Geral'!$E$10:$I$47,4,FALSE)='Matriz Objetivos x Projetos'!$B20,VLOOKUP('Matriz Objetivos x Projetos'!X$10,'Quadro Geral'!$E$10:$I$29,5,FALSE)='Matriz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44"/>
      <c r="B21" s="208" t="s">
        <v>104</v>
      </c>
      <c r="C21" s="30" t="str">
        <f>IFERROR(IF(VLOOKUP(C$10,'Quadro Geral'!$E$10:$I$47,3,FALSE)='Matriz Objetivos x Projetos'!$B21,"P",IF(OR(VLOOKUP('Matriz Objetivos x Projetos'!C$10,'Quadro Geral'!$E$10:$I$47,4,FALSE)='Matriz Objetivos x Projetos'!$B21,VLOOKUP('Matriz Objetivos x Projetos'!C$10,'Quadro Geral'!$E$10:$I$29,5,FALSE)='Matriz Objetivos x Projetos'!$B21),"S","")),"")</f>
        <v/>
      </c>
      <c r="D21" s="30" t="str">
        <f>IFERROR(IF(VLOOKUP(D$10,'Quadro Geral'!$E$10:$I$47,3,FALSE)='Matriz Objetivos x Projetos'!$B21,"P",IF(OR(VLOOKUP('Matriz Objetivos x Projetos'!D$10,'Quadro Geral'!$E$10:$I$47,4,FALSE)='Matriz Objetivos x Projetos'!$B21,VLOOKUP('Matriz Objetivos x Projetos'!D$10,'Quadro Geral'!$E$10:$I$29,5,FALSE)='Matriz Objetivos x Projetos'!$B21),"S","")),"")</f>
        <v/>
      </c>
      <c r="E21" s="30" t="str">
        <f>IFERROR(IF(VLOOKUP(E$10,'Quadro Geral'!$E$10:$I$47,3,FALSE)='Matriz Objetivos x Projetos'!$B21,"P",IF(OR(VLOOKUP('Matriz Objetivos x Projetos'!E$10,'Quadro Geral'!$E$10:$I$47,4,FALSE)='Matriz Objetivos x Projetos'!$B21,VLOOKUP('Matriz Objetivos x Projetos'!E$10,'Quadro Geral'!$E$10:$I$29,5,FALSE)='Matriz Objetivos x Projetos'!$B21),"S","")),"")</f>
        <v/>
      </c>
      <c r="F21" s="30" t="str">
        <f>IFERROR(IF(VLOOKUP(F$10,'Quadro Geral'!$E$10:$I$47,3,FALSE)='Matriz Objetivos x Projetos'!$B21,"P",IF(OR(VLOOKUP('Matriz Objetivos x Projetos'!F$10,'Quadro Geral'!$E$10:$I$47,4,FALSE)='Matriz Objetivos x Projetos'!$B21,VLOOKUP('Matriz Objetivos x Projetos'!F$10,'Quadro Geral'!$E$10:$I$29,5,FALSE)='Matriz Objetivos x Projetos'!$B21),"S","")),"")</f>
        <v/>
      </c>
      <c r="G21" s="30" t="str">
        <f>IFERROR(IF(VLOOKUP(G$10,'Quadro Geral'!$E$10:$I$47,3,FALSE)='Matriz Objetivos x Projetos'!$B21,"P",IF(OR(VLOOKUP('Matriz Objetivos x Projetos'!G$10,'Quadro Geral'!$E$10:$I$47,4,FALSE)='Matriz Objetivos x Projetos'!$B21,VLOOKUP('Matriz Objetivos x Projetos'!G$10,'Quadro Geral'!$E$10:$I$29,5,FALSE)='Matriz Objetivos x Projetos'!$B21),"S","")),"")</f>
        <v/>
      </c>
      <c r="H21" s="30" t="str">
        <f>IFERROR(IF(VLOOKUP(H$10,'Quadro Geral'!$E$10:$I$47,3,FALSE)='Matriz Objetivos x Projetos'!$B21,"P",IF(OR(VLOOKUP('Matriz Objetivos x Projetos'!H$10,'Quadro Geral'!$E$10:$I$47,4,FALSE)='Matriz Objetivos x Projetos'!$B21,VLOOKUP('Matriz Objetivos x Projetos'!H$10,'Quadro Geral'!$E$10:$I$29,5,FALSE)='Matriz Objetivos x Projetos'!$B21),"S","")),"")</f>
        <v/>
      </c>
      <c r="I21" s="30" t="str">
        <f>IFERROR(IF(VLOOKUP(I$10,'Quadro Geral'!$E$10:$I$47,3,FALSE)='Matriz Objetivos x Projetos'!$B21,"P",IF(OR(VLOOKUP('Matriz Objetivos x Projetos'!I$10,'Quadro Geral'!$E$10:$I$47,4,FALSE)='Matriz Objetivos x Projetos'!$B21,VLOOKUP('Matriz Objetivos x Projetos'!I$10,'Quadro Geral'!$E$10:$I$29,5,FALSE)='Matriz Objetivos x Projetos'!$B21),"S","")),"")</f>
        <v/>
      </c>
      <c r="J21" s="30" t="str">
        <f>IFERROR(IF(VLOOKUP(J$10,'Quadro Geral'!$E$10:$I$47,3,FALSE)='Matriz Objetivos x Projetos'!$B21,"P",IF(OR(VLOOKUP('Matriz Objetivos x Projetos'!J$10,'Quadro Geral'!$E$10:$I$47,4,FALSE)='Matriz Objetivos x Projetos'!$B21,VLOOKUP('Matriz Objetivos x Projetos'!J$10,'Quadro Geral'!$E$10:$I$29,5,FALSE)='Matriz Objetivos x Projetos'!$B21),"S","")),"")</f>
        <v/>
      </c>
      <c r="K21" s="30" t="str">
        <f>IFERROR(IF(VLOOKUP(K$10,'Quadro Geral'!$E$10:$I$47,3,FALSE)='Matriz Objetivos x Projetos'!$B21,"P",IF(OR(VLOOKUP('Matriz Objetivos x Projetos'!K$10,'Quadro Geral'!$E$10:$I$47,4,FALSE)='Matriz Objetivos x Projetos'!$B21,VLOOKUP('Matriz Objetivos x Projetos'!K$10,'Quadro Geral'!$E$10:$I$29,5,FALSE)='Matriz Objetivos x Projetos'!$B21),"S","")),"")</f>
        <v/>
      </c>
      <c r="L21" s="30" t="str">
        <f>IFERROR(IF(VLOOKUP(L$10,'Quadro Geral'!$E$10:$I$47,3,FALSE)='Matriz Objetivos x Projetos'!$B21,"P",IF(OR(VLOOKUP('Matriz Objetivos x Projetos'!L$10,'Quadro Geral'!$E$10:$I$47,4,FALSE)='Matriz Objetivos x Projetos'!$B21,VLOOKUP('Matriz Objetivos x Projetos'!L$10,'Quadro Geral'!$E$10:$I$29,5,FALSE)='Matriz Objetivos x Projetos'!$B21),"S","")),"")</f>
        <v/>
      </c>
      <c r="M21" s="30" t="str">
        <f>IFERROR(IF(VLOOKUP(M$10,'Quadro Geral'!$E$10:$I$47,3,FALSE)='Matriz Objetivos x Projetos'!$B21,"P",IF(OR(VLOOKUP('Matriz Objetivos x Projetos'!M$10,'Quadro Geral'!$E$10:$I$47,4,FALSE)='Matriz Objetivos x Projetos'!$B21,VLOOKUP('Matriz Objetivos x Projetos'!M$10,'Quadro Geral'!$E$10:$I$29,5,FALSE)='Matriz Objetivos x Projetos'!$B21),"S","")),"")</f>
        <v/>
      </c>
      <c r="N21" s="30" t="str">
        <f>IFERROR(IF(VLOOKUP(N$10,'Quadro Geral'!$E$10:$I$47,3,FALSE)='Matriz Objetivos x Projetos'!$B21,"P",IF(OR(VLOOKUP('Matriz Objetivos x Projetos'!N$10,'Quadro Geral'!$E$10:$I$47,4,FALSE)='Matriz Objetivos x Projetos'!$B21,VLOOKUP('Matriz Objetivos x Projetos'!N$10,'Quadro Geral'!$E$10:$I$29,5,FALSE)='Matriz Objetivos x Projetos'!$B21),"S","")),"")</f>
        <v/>
      </c>
      <c r="O21" s="30" t="str">
        <f>IFERROR(IF(VLOOKUP(O$10,'Quadro Geral'!$E$10:$I$47,3,FALSE)='Matriz Objetivos x Projetos'!$B21,"P",IF(OR(VLOOKUP('Matriz Objetivos x Projetos'!O$10,'Quadro Geral'!$E$10:$I$47,4,FALSE)='Matriz Objetivos x Projetos'!$B21,VLOOKUP('Matriz Objetivos x Projetos'!O$10,'Quadro Geral'!$E$10:$I$29,5,FALSE)='Matriz Objetivos x Projetos'!$B21),"S","")),"")</f>
        <v/>
      </c>
      <c r="P21" s="30" t="str">
        <f>IFERROR(IF(VLOOKUP(P$10,'Quadro Geral'!$E$10:$I$47,3,FALSE)='Matriz Objetivos x Projetos'!$B21,"P",IF(OR(VLOOKUP('Matriz Objetivos x Projetos'!P$10,'Quadro Geral'!$E$10:$I$47,4,FALSE)='Matriz Objetivos x Projetos'!$B21,VLOOKUP('Matriz Objetivos x Projetos'!P$10,'Quadro Geral'!$E$10:$I$29,5,FALSE)='Matriz Objetivos x Projetos'!$B21),"S","")),"")</f>
        <v/>
      </c>
      <c r="Q21" s="30" t="str">
        <f>IFERROR(IF(VLOOKUP(Q$10,'Quadro Geral'!$E$10:$I$47,3,FALSE)='Matriz Objetivos x Projetos'!$B21,"P",IF(OR(VLOOKUP('Matriz Objetivos x Projetos'!Q$10,'Quadro Geral'!$E$10:$I$47,4,FALSE)='Matriz Objetivos x Projetos'!$B21,VLOOKUP('Matriz Objetivos x Projetos'!Q$10,'Quadro Geral'!$E$10:$I$29,5,FALSE)='Matriz Objetivos x Projetos'!$B21),"S","")),"")</f>
        <v/>
      </c>
      <c r="R21" s="30" t="str">
        <f>IFERROR(IF(VLOOKUP(R$10,'Quadro Geral'!$E$10:$I$47,3,FALSE)='Matriz Objetivos x Projetos'!$B21,"P",IF(OR(VLOOKUP('Matriz Objetivos x Projetos'!R$10,'Quadro Geral'!$E$10:$I$47,4,FALSE)='Matriz Objetivos x Projetos'!$B21,VLOOKUP('Matriz Objetivos x Projetos'!R$10,'Quadro Geral'!$E$10:$I$29,5,FALSE)='Matriz Objetivos x Projetos'!$B21),"S","")),"")</f>
        <v/>
      </c>
      <c r="S21" s="30" t="str">
        <f>IFERROR(IF(VLOOKUP(S$10,'Quadro Geral'!$E$10:$I$47,3,FALSE)='Matriz Objetivos x Projetos'!$B21,"P",IF(OR(VLOOKUP('Matriz Objetivos x Projetos'!S$10,'Quadro Geral'!$E$10:$I$47,4,FALSE)='Matriz Objetivos x Projetos'!$B21,VLOOKUP('Matriz Objetivos x Projetos'!S$10,'Quadro Geral'!$E$10:$I$29,5,FALSE)='Matriz Objetivos x Projetos'!$B21),"S","")),"")</f>
        <v/>
      </c>
      <c r="T21" s="30" t="str">
        <f>IFERROR(IF(VLOOKUP(T$10,'Quadro Geral'!$E$10:$I$47,3,FALSE)='Matriz Objetivos x Projetos'!$B21,"P",IF(OR(VLOOKUP('Matriz Objetivos x Projetos'!T$10,'Quadro Geral'!$E$10:$I$47,4,FALSE)='Matriz Objetivos x Projetos'!$B21,VLOOKUP('Matriz Objetivos x Projetos'!T$10,'Quadro Geral'!$E$10:$I$29,5,FALSE)='Matriz Objetivos x Projetos'!$B21),"S","")),"")</f>
        <v/>
      </c>
      <c r="U21" s="30" t="str">
        <f>IFERROR(IF(VLOOKUP(U$10,'Quadro Geral'!$E$10:$I$47,3,FALSE)='Matriz Objetivos x Projetos'!$B21,"P",IF(OR(VLOOKUP('Matriz Objetivos x Projetos'!U$10,'Quadro Geral'!$E$10:$I$47,4,FALSE)='Matriz Objetivos x Projetos'!$B21,VLOOKUP('Matriz Objetivos x Projetos'!U$10,'Quadro Geral'!$E$10:$I$29,5,FALSE)='Matriz Objetivos x Projetos'!$B21),"S","")),"")</f>
        <v/>
      </c>
      <c r="V21" s="30" t="str">
        <f>IFERROR(IF(VLOOKUP(V$10,'Quadro Geral'!$E$10:$I$47,3,FALSE)='Matriz Objetivos x Projetos'!$B21,"P",IF(OR(VLOOKUP('Matriz Objetivos x Projetos'!V$10,'Quadro Geral'!$E$10:$I$47,4,FALSE)='Matriz Objetivos x Projetos'!$B21,VLOOKUP('Matriz Objetivos x Projetos'!V$10,'Quadro Geral'!$E$10:$I$29,5,FALSE)='Matriz Objetivos x Projetos'!$B21),"S","")),"")</f>
        <v/>
      </c>
      <c r="W21" s="30" t="str">
        <f>IFERROR(IF(VLOOKUP(W$10,'Quadro Geral'!$E$10:$I$47,3,FALSE)='Matriz Objetivos x Projetos'!$B21,"P",IF(OR(VLOOKUP('Matriz Objetivos x Projetos'!W$10,'Quadro Geral'!$E$10:$I$47,4,FALSE)='Matriz Objetivos x Projetos'!$B21,VLOOKUP('Matriz Objetivos x Projetos'!W$10,'Quadro Geral'!$E$10:$I$29,5,FALSE)='Matriz Objetivos x Projetos'!$B21),"S","")),"")</f>
        <v/>
      </c>
      <c r="X21" s="30" t="str">
        <f>IFERROR(IF(VLOOKUP(X$10,'Quadro Geral'!$E$10:$I$47,3,FALSE)='Matriz Objetivos x Projetos'!$B21,"P",IF(OR(VLOOKUP('Matriz Objetivos x Projetos'!X$10,'Quadro Geral'!$E$10:$I$47,4,FALSE)='Matriz Objetivos x Projetos'!$B21,VLOOKUP('Matriz Objetivos x Projetos'!X$10,'Quadro Geral'!$E$10:$I$29,5,FALSE)='Matriz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44"/>
      <c r="B22" s="208" t="s">
        <v>107</v>
      </c>
      <c r="C22" s="30" t="str">
        <f>IFERROR(IF(VLOOKUP(C$10,'Quadro Geral'!$E$10:$I$47,3,FALSE)='Matriz Objetivos x Projetos'!$B22,"P",IF(OR(VLOOKUP('Matriz Objetivos x Projetos'!C$10,'Quadro Geral'!$E$10:$I$47,4,FALSE)='Matriz Objetivos x Projetos'!$B22,VLOOKUP('Matriz Objetivos x Projetos'!C$10,'Quadro Geral'!$E$10:$I$29,5,FALSE)='Matriz Objetivos x Projetos'!$B22),"S","")),"")</f>
        <v/>
      </c>
      <c r="D22" s="30" t="str">
        <f>IFERROR(IF(VLOOKUP(D$10,'Quadro Geral'!$E$10:$I$47,3,FALSE)='Matriz Objetivos x Projetos'!$B22,"P",IF(OR(VLOOKUP('Matriz Objetivos x Projetos'!D$10,'Quadro Geral'!$E$10:$I$47,4,FALSE)='Matriz Objetivos x Projetos'!$B22,VLOOKUP('Matriz Objetivos x Projetos'!D$10,'Quadro Geral'!$E$10:$I$29,5,FALSE)='Matriz Objetivos x Projetos'!$B22),"S","")),"")</f>
        <v/>
      </c>
      <c r="E22" s="30" t="str">
        <f>IFERROR(IF(VLOOKUP(E$10,'Quadro Geral'!$E$10:$I$47,3,FALSE)='Matriz Objetivos x Projetos'!$B22,"P",IF(OR(VLOOKUP('Matriz Objetivos x Projetos'!E$10,'Quadro Geral'!$E$10:$I$47,4,FALSE)='Matriz Objetivos x Projetos'!$B22,VLOOKUP('Matriz Objetivos x Projetos'!E$10,'Quadro Geral'!$E$10:$I$29,5,FALSE)='Matriz Objetivos x Projetos'!$B22),"S","")),"")</f>
        <v/>
      </c>
      <c r="F22" s="30" t="str">
        <f>IFERROR(IF(VLOOKUP(F$10,'Quadro Geral'!$E$10:$I$47,3,FALSE)='Matriz Objetivos x Projetos'!$B22,"P",IF(OR(VLOOKUP('Matriz Objetivos x Projetos'!F$10,'Quadro Geral'!$E$10:$I$47,4,FALSE)='Matriz Objetivos x Projetos'!$B22,VLOOKUP('Matriz Objetivos x Projetos'!F$10,'Quadro Geral'!$E$10:$I$29,5,FALSE)='Matriz Objetivos x Projetos'!$B22),"S","")),"")</f>
        <v/>
      </c>
      <c r="G22" s="30" t="str">
        <f>IFERROR(IF(VLOOKUP(G$10,'Quadro Geral'!$E$10:$I$47,3,FALSE)='Matriz Objetivos x Projetos'!$B22,"P",IF(OR(VLOOKUP('Matriz Objetivos x Projetos'!G$10,'Quadro Geral'!$E$10:$I$47,4,FALSE)='Matriz Objetivos x Projetos'!$B22,VLOOKUP('Matriz Objetivos x Projetos'!G$10,'Quadro Geral'!$E$10:$I$29,5,FALSE)='Matriz Objetivos x Projetos'!$B22),"S","")),"")</f>
        <v/>
      </c>
      <c r="H22" s="30" t="str">
        <f>IFERROR(IF(VLOOKUP(H$10,'Quadro Geral'!$E$10:$I$47,3,FALSE)='Matriz Objetivos x Projetos'!$B22,"P",IF(OR(VLOOKUP('Matriz Objetivos x Projetos'!H$10,'Quadro Geral'!$E$10:$I$47,4,FALSE)='Matriz Objetivos x Projetos'!$B22,VLOOKUP('Matriz Objetivos x Projetos'!H$10,'Quadro Geral'!$E$10:$I$29,5,FALSE)='Matriz Objetivos x Projetos'!$B22),"S","")),"")</f>
        <v/>
      </c>
      <c r="I22" s="30" t="str">
        <f>IFERROR(IF(VLOOKUP(I$10,'Quadro Geral'!$E$10:$I$47,3,FALSE)='Matriz Objetivos x Projetos'!$B22,"P",IF(OR(VLOOKUP('Matriz Objetivos x Projetos'!I$10,'Quadro Geral'!$E$10:$I$47,4,FALSE)='Matriz Objetivos x Projetos'!$B22,VLOOKUP('Matriz Objetivos x Projetos'!I$10,'Quadro Geral'!$E$10:$I$29,5,FALSE)='Matriz Objetivos x Projetos'!$B22),"S","")),"")</f>
        <v/>
      </c>
      <c r="J22" s="30" t="str">
        <f>IFERROR(IF(VLOOKUP(J$10,'Quadro Geral'!$E$10:$I$47,3,FALSE)='Matriz Objetivos x Projetos'!$B22,"P",IF(OR(VLOOKUP('Matriz Objetivos x Projetos'!J$10,'Quadro Geral'!$E$10:$I$47,4,FALSE)='Matriz Objetivos x Projetos'!$B22,VLOOKUP('Matriz Objetivos x Projetos'!J$10,'Quadro Geral'!$E$10:$I$29,5,FALSE)='Matriz Objetivos x Projetos'!$B22),"S","")),"")</f>
        <v/>
      </c>
      <c r="K22" s="30" t="str">
        <f>IFERROR(IF(VLOOKUP(K$10,'Quadro Geral'!$E$10:$I$47,3,FALSE)='Matriz Objetivos x Projetos'!$B22,"P",IF(OR(VLOOKUP('Matriz Objetivos x Projetos'!K$10,'Quadro Geral'!$E$10:$I$47,4,FALSE)='Matriz Objetivos x Projetos'!$B22,VLOOKUP('Matriz Objetivos x Projetos'!K$10,'Quadro Geral'!$E$10:$I$29,5,FALSE)='Matriz Objetivos x Projetos'!$B22),"S","")),"")</f>
        <v/>
      </c>
      <c r="L22" s="30" t="str">
        <f>IFERROR(IF(VLOOKUP(L$10,'Quadro Geral'!$E$10:$I$47,3,FALSE)='Matriz Objetivos x Projetos'!$B22,"P",IF(OR(VLOOKUP('Matriz Objetivos x Projetos'!L$10,'Quadro Geral'!$E$10:$I$47,4,FALSE)='Matriz Objetivos x Projetos'!$B22,VLOOKUP('Matriz Objetivos x Projetos'!L$10,'Quadro Geral'!$E$10:$I$29,5,FALSE)='Matriz Objetivos x Projetos'!$B22),"S","")),"")</f>
        <v/>
      </c>
      <c r="M22" s="30" t="str">
        <f>IFERROR(IF(VLOOKUP(M$10,'Quadro Geral'!$E$10:$I$47,3,FALSE)='Matriz Objetivos x Projetos'!$B22,"P",IF(OR(VLOOKUP('Matriz Objetivos x Projetos'!M$10,'Quadro Geral'!$E$10:$I$47,4,FALSE)='Matriz Objetivos x Projetos'!$B22,VLOOKUP('Matriz Objetivos x Projetos'!M$10,'Quadro Geral'!$E$10:$I$29,5,FALSE)='Matriz Objetivos x Projetos'!$B22),"S","")),"")</f>
        <v/>
      </c>
      <c r="N22" s="30" t="str">
        <f>IFERROR(IF(VLOOKUP(N$10,'Quadro Geral'!$E$10:$I$47,3,FALSE)='Matriz Objetivos x Projetos'!$B22,"P",IF(OR(VLOOKUP('Matriz Objetivos x Projetos'!N$10,'Quadro Geral'!$E$10:$I$47,4,FALSE)='Matriz Objetivos x Projetos'!$B22,VLOOKUP('Matriz Objetivos x Projetos'!N$10,'Quadro Geral'!$E$10:$I$29,5,FALSE)='Matriz Objetivos x Projetos'!$B22),"S","")),"")</f>
        <v/>
      </c>
      <c r="O22" s="30" t="str">
        <f>IFERROR(IF(VLOOKUP(O$10,'Quadro Geral'!$E$10:$I$47,3,FALSE)='Matriz Objetivos x Projetos'!$B22,"P",IF(OR(VLOOKUP('Matriz Objetivos x Projetos'!O$10,'Quadro Geral'!$E$10:$I$47,4,FALSE)='Matriz Objetivos x Projetos'!$B22,VLOOKUP('Matriz Objetivos x Projetos'!O$10,'Quadro Geral'!$E$10:$I$29,5,FALSE)='Matriz Objetivos x Projetos'!$B22),"S","")),"")</f>
        <v/>
      </c>
      <c r="P22" s="30" t="str">
        <f>IFERROR(IF(VLOOKUP(P$10,'Quadro Geral'!$E$10:$I$47,3,FALSE)='Matriz Objetivos x Projetos'!$B22,"P",IF(OR(VLOOKUP('Matriz Objetivos x Projetos'!P$10,'Quadro Geral'!$E$10:$I$47,4,FALSE)='Matriz Objetivos x Projetos'!$B22,VLOOKUP('Matriz Objetivos x Projetos'!P$10,'Quadro Geral'!$E$10:$I$29,5,FALSE)='Matriz Objetivos x Projetos'!$B22),"S","")),"")</f>
        <v/>
      </c>
      <c r="Q22" s="30" t="str">
        <f>IFERROR(IF(VLOOKUP(Q$10,'Quadro Geral'!$E$10:$I$47,3,FALSE)='Matriz Objetivos x Projetos'!$B22,"P",IF(OR(VLOOKUP('Matriz Objetivos x Projetos'!Q$10,'Quadro Geral'!$E$10:$I$47,4,FALSE)='Matriz Objetivos x Projetos'!$B22,VLOOKUP('Matriz Objetivos x Projetos'!Q$10,'Quadro Geral'!$E$10:$I$29,5,FALSE)='Matriz Objetivos x Projetos'!$B22),"S","")),"")</f>
        <v/>
      </c>
      <c r="R22" s="30" t="str">
        <f>IFERROR(IF(VLOOKUP(R$10,'Quadro Geral'!$E$10:$I$47,3,FALSE)='Matriz Objetivos x Projetos'!$B22,"P",IF(OR(VLOOKUP('Matriz Objetivos x Projetos'!R$10,'Quadro Geral'!$E$10:$I$47,4,FALSE)='Matriz Objetivos x Projetos'!$B22,VLOOKUP('Matriz Objetivos x Projetos'!R$10,'Quadro Geral'!$E$10:$I$29,5,FALSE)='Matriz Objetivos x Projetos'!$B22),"S","")),"")</f>
        <v/>
      </c>
      <c r="S22" s="30" t="str">
        <f>IFERROR(IF(VLOOKUP(S$10,'Quadro Geral'!$E$10:$I$47,3,FALSE)='Matriz Objetivos x Projetos'!$B22,"P",IF(OR(VLOOKUP('Matriz Objetivos x Projetos'!S$10,'Quadro Geral'!$E$10:$I$47,4,FALSE)='Matriz Objetivos x Projetos'!$B22,VLOOKUP('Matriz Objetivos x Projetos'!S$10,'Quadro Geral'!$E$10:$I$29,5,FALSE)='Matriz Objetivos x Projetos'!$B22),"S","")),"")</f>
        <v/>
      </c>
      <c r="T22" s="30" t="str">
        <f>IFERROR(IF(VLOOKUP(T$10,'Quadro Geral'!$E$10:$I$47,3,FALSE)='Matriz Objetivos x Projetos'!$B22,"P",IF(OR(VLOOKUP('Matriz Objetivos x Projetos'!T$10,'Quadro Geral'!$E$10:$I$47,4,FALSE)='Matriz Objetivos x Projetos'!$B22,VLOOKUP('Matriz Objetivos x Projetos'!T$10,'Quadro Geral'!$E$10:$I$29,5,FALSE)='Matriz Objetivos x Projetos'!$B22),"S","")),"")</f>
        <v/>
      </c>
      <c r="U22" s="30" t="str">
        <f>IFERROR(IF(VLOOKUP(U$10,'Quadro Geral'!$E$10:$I$47,3,FALSE)='Matriz Objetivos x Projetos'!$B22,"P",IF(OR(VLOOKUP('Matriz Objetivos x Projetos'!U$10,'Quadro Geral'!$E$10:$I$47,4,FALSE)='Matriz Objetivos x Projetos'!$B22,VLOOKUP('Matriz Objetivos x Projetos'!U$10,'Quadro Geral'!$E$10:$I$29,5,FALSE)='Matriz Objetivos x Projetos'!$B22),"S","")),"")</f>
        <v/>
      </c>
      <c r="V22" s="30" t="str">
        <f>IFERROR(IF(VLOOKUP(V$10,'Quadro Geral'!$E$10:$I$47,3,FALSE)='Matriz Objetivos x Projetos'!$B22,"P",IF(OR(VLOOKUP('Matriz Objetivos x Projetos'!V$10,'Quadro Geral'!$E$10:$I$47,4,FALSE)='Matriz Objetivos x Projetos'!$B22,VLOOKUP('Matriz Objetivos x Projetos'!V$10,'Quadro Geral'!$E$10:$I$29,5,FALSE)='Matriz Objetivos x Projetos'!$B22),"S","")),"")</f>
        <v/>
      </c>
      <c r="W22" s="30" t="str">
        <f>IFERROR(IF(VLOOKUP(W$10,'Quadro Geral'!$E$10:$I$47,3,FALSE)='Matriz Objetivos x Projetos'!$B22,"P",IF(OR(VLOOKUP('Matriz Objetivos x Projetos'!W$10,'Quadro Geral'!$E$10:$I$47,4,FALSE)='Matriz Objetivos x Projetos'!$B22,VLOOKUP('Matriz Objetivos x Projetos'!W$10,'Quadro Geral'!$E$10:$I$29,5,FALSE)='Matriz Objetivos x Projetos'!$B22),"S","")),"")</f>
        <v/>
      </c>
      <c r="X22" s="30" t="str">
        <f>IFERROR(IF(VLOOKUP(X$10,'Quadro Geral'!$E$10:$I$47,3,FALSE)='Matriz Objetivos x Projetos'!$B22,"P",IF(OR(VLOOKUP('Matriz Objetivos x Projetos'!X$10,'Quadro Geral'!$E$10:$I$47,4,FALSE)='Matriz Objetivos x Projetos'!$B22,VLOOKUP('Matriz Objetivos x Projetos'!X$10,'Quadro Geral'!$E$10:$I$29,5,FALSE)='Matriz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44"/>
      <c r="B23" s="208" t="s">
        <v>110</v>
      </c>
      <c r="C23" s="30" t="str">
        <f>IFERROR(IF(VLOOKUP(C$10,'Quadro Geral'!$E$10:$I$47,3,FALSE)='Matriz Objetivos x Projetos'!$B23,"P",IF(OR(VLOOKUP('Matriz Objetivos x Projetos'!C$10,'Quadro Geral'!$E$10:$I$47,4,FALSE)='Matriz Objetivos x Projetos'!$B23,VLOOKUP('Matriz Objetivos x Projetos'!C$10,'Quadro Geral'!$E$10:$I$29,5,FALSE)='Matriz Objetivos x Projetos'!$B23),"S","")),"")</f>
        <v/>
      </c>
      <c r="D23" s="30" t="str">
        <f>IFERROR(IF(VLOOKUP(D$10,'Quadro Geral'!$E$10:$I$47,3,FALSE)='Matriz Objetivos x Projetos'!$B23,"P",IF(OR(VLOOKUP('Matriz Objetivos x Projetos'!D$10,'Quadro Geral'!$E$10:$I$47,4,FALSE)='Matriz Objetivos x Projetos'!$B23,VLOOKUP('Matriz Objetivos x Projetos'!D$10,'Quadro Geral'!$E$10:$I$29,5,FALSE)='Matriz Objetivos x Projetos'!$B23),"S","")),"")</f>
        <v/>
      </c>
      <c r="E23" s="30" t="str">
        <f>IFERROR(IF(VLOOKUP(E$10,'Quadro Geral'!$E$10:$I$47,3,FALSE)='Matriz Objetivos x Projetos'!$B23,"P",IF(OR(VLOOKUP('Matriz Objetivos x Projetos'!E$10,'Quadro Geral'!$E$10:$I$47,4,FALSE)='Matriz Objetivos x Projetos'!$B23,VLOOKUP('Matriz Objetivos x Projetos'!E$10,'Quadro Geral'!$E$10:$I$29,5,FALSE)='Matriz Objetivos x Projetos'!$B23),"S","")),"")</f>
        <v/>
      </c>
      <c r="F23" s="30" t="str">
        <f>IFERROR(IF(VLOOKUP(F$10,'Quadro Geral'!$E$10:$I$47,3,FALSE)='Matriz Objetivos x Projetos'!$B23,"P",IF(OR(VLOOKUP('Matriz Objetivos x Projetos'!F$10,'Quadro Geral'!$E$10:$I$47,4,FALSE)='Matriz Objetivos x Projetos'!$B23,VLOOKUP('Matriz Objetivos x Projetos'!F$10,'Quadro Geral'!$E$10:$I$29,5,FALSE)='Matriz Objetivos x Projetos'!$B23),"S","")),"")</f>
        <v/>
      </c>
      <c r="G23" s="30" t="str">
        <f>IFERROR(IF(VLOOKUP(G$10,'Quadro Geral'!$E$10:$I$47,3,FALSE)='Matriz Objetivos x Projetos'!$B23,"P",IF(OR(VLOOKUP('Matriz Objetivos x Projetos'!G$10,'Quadro Geral'!$E$10:$I$47,4,FALSE)='Matriz Objetivos x Projetos'!$B23,VLOOKUP('Matriz Objetivos x Projetos'!G$10,'Quadro Geral'!$E$10:$I$29,5,FALSE)='Matriz Objetivos x Projetos'!$B23),"S","")),"")</f>
        <v/>
      </c>
      <c r="H23" s="30" t="str">
        <f>IFERROR(IF(VLOOKUP(H$10,'Quadro Geral'!$E$10:$I$47,3,FALSE)='Matriz Objetivos x Projetos'!$B23,"P",IF(OR(VLOOKUP('Matriz Objetivos x Projetos'!H$10,'Quadro Geral'!$E$10:$I$47,4,FALSE)='Matriz Objetivos x Projetos'!$B23,VLOOKUP('Matriz Objetivos x Projetos'!H$10,'Quadro Geral'!$E$10:$I$29,5,FALSE)='Matriz Objetivos x Projetos'!$B23),"S","")),"")</f>
        <v/>
      </c>
      <c r="I23" s="30" t="str">
        <f>IFERROR(IF(VLOOKUP(I$10,'Quadro Geral'!$E$10:$I$47,3,FALSE)='Matriz Objetivos x Projetos'!$B23,"P",IF(OR(VLOOKUP('Matriz Objetivos x Projetos'!I$10,'Quadro Geral'!$E$10:$I$47,4,FALSE)='Matriz Objetivos x Projetos'!$B23,VLOOKUP('Matriz Objetivos x Projetos'!I$10,'Quadro Geral'!$E$10:$I$29,5,FALSE)='Matriz Objetivos x Projetos'!$B23),"S","")),"")</f>
        <v/>
      </c>
      <c r="J23" s="30" t="str">
        <f>IFERROR(IF(VLOOKUP(J$10,'Quadro Geral'!$E$10:$I$47,3,FALSE)='Matriz Objetivos x Projetos'!$B23,"P",IF(OR(VLOOKUP('Matriz Objetivos x Projetos'!J$10,'Quadro Geral'!$E$10:$I$47,4,FALSE)='Matriz Objetivos x Projetos'!$B23,VLOOKUP('Matriz Objetivos x Projetos'!J$10,'Quadro Geral'!$E$10:$I$29,5,FALSE)='Matriz Objetivos x Projetos'!$B23),"S","")),"")</f>
        <v/>
      </c>
      <c r="K23" s="30" t="str">
        <f>IFERROR(IF(VLOOKUP(K$10,'Quadro Geral'!$E$10:$I$47,3,FALSE)='Matriz Objetivos x Projetos'!$B23,"P",IF(OR(VLOOKUP('Matriz Objetivos x Projetos'!K$10,'Quadro Geral'!$E$10:$I$47,4,FALSE)='Matriz Objetivos x Projetos'!$B23,VLOOKUP('Matriz Objetivos x Projetos'!K$10,'Quadro Geral'!$E$10:$I$29,5,FALSE)='Matriz Objetivos x Projetos'!$B23),"S","")),"")</f>
        <v/>
      </c>
      <c r="L23" s="30" t="str">
        <f>IFERROR(IF(VLOOKUP(L$10,'Quadro Geral'!$E$10:$I$47,3,FALSE)='Matriz Objetivos x Projetos'!$B23,"P",IF(OR(VLOOKUP('Matriz Objetivos x Projetos'!L$10,'Quadro Geral'!$E$10:$I$47,4,FALSE)='Matriz Objetivos x Projetos'!$B23,VLOOKUP('Matriz Objetivos x Projetos'!L$10,'Quadro Geral'!$E$10:$I$29,5,FALSE)='Matriz Objetivos x Projetos'!$B23),"S","")),"")</f>
        <v/>
      </c>
      <c r="M23" s="30" t="str">
        <f>IFERROR(IF(VLOOKUP(M$10,'Quadro Geral'!$E$10:$I$47,3,FALSE)='Matriz Objetivos x Projetos'!$B23,"P",IF(OR(VLOOKUP('Matriz Objetivos x Projetos'!M$10,'Quadro Geral'!$E$10:$I$47,4,FALSE)='Matriz Objetivos x Projetos'!$B23,VLOOKUP('Matriz Objetivos x Projetos'!M$10,'Quadro Geral'!$E$10:$I$29,5,FALSE)='Matriz Objetivos x Projetos'!$B23),"S","")),"")</f>
        <v/>
      </c>
      <c r="N23" s="30" t="str">
        <f>IFERROR(IF(VLOOKUP(N$10,'Quadro Geral'!$E$10:$I$47,3,FALSE)='Matriz Objetivos x Projetos'!$B23,"P",IF(OR(VLOOKUP('Matriz Objetivos x Projetos'!N$10,'Quadro Geral'!$E$10:$I$47,4,FALSE)='Matriz Objetivos x Projetos'!$B23,VLOOKUP('Matriz Objetivos x Projetos'!N$10,'Quadro Geral'!$E$10:$I$29,5,FALSE)='Matriz Objetivos x Projetos'!$B23),"S","")),"")</f>
        <v/>
      </c>
      <c r="O23" s="30" t="str">
        <f>IFERROR(IF(VLOOKUP(O$10,'Quadro Geral'!$E$10:$I$47,3,FALSE)='Matriz Objetivos x Projetos'!$B23,"P",IF(OR(VLOOKUP('Matriz Objetivos x Projetos'!O$10,'Quadro Geral'!$E$10:$I$47,4,FALSE)='Matriz Objetivos x Projetos'!$B23,VLOOKUP('Matriz Objetivos x Projetos'!O$10,'Quadro Geral'!$E$10:$I$29,5,FALSE)='Matriz Objetivos x Projetos'!$B23),"S","")),"")</f>
        <v/>
      </c>
      <c r="P23" s="30" t="str">
        <f>IFERROR(IF(VLOOKUP(P$10,'Quadro Geral'!$E$10:$I$47,3,FALSE)='Matriz Objetivos x Projetos'!$B23,"P",IF(OR(VLOOKUP('Matriz Objetivos x Projetos'!P$10,'Quadro Geral'!$E$10:$I$47,4,FALSE)='Matriz Objetivos x Projetos'!$B23,VLOOKUP('Matriz Objetivos x Projetos'!P$10,'Quadro Geral'!$E$10:$I$29,5,FALSE)='Matriz Objetivos x Projetos'!$B23),"S","")),"")</f>
        <v/>
      </c>
      <c r="Q23" s="30" t="str">
        <f>IFERROR(IF(VLOOKUP(Q$10,'Quadro Geral'!$E$10:$I$47,3,FALSE)='Matriz Objetivos x Projetos'!$B23,"P",IF(OR(VLOOKUP('Matriz Objetivos x Projetos'!Q$10,'Quadro Geral'!$E$10:$I$47,4,FALSE)='Matriz Objetivos x Projetos'!$B23,VLOOKUP('Matriz Objetivos x Projetos'!Q$10,'Quadro Geral'!$E$10:$I$29,5,FALSE)='Matriz Objetivos x Projetos'!$B23),"S","")),"")</f>
        <v/>
      </c>
      <c r="R23" s="30" t="str">
        <f>IFERROR(IF(VLOOKUP(R$10,'Quadro Geral'!$E$10:$I$47,3,FALSE)='Matriz Objetivos x Projetos'!$B23,"P",IF(OR(VLOOKUP('Matriz Objetivos x Projetos'!R$10,'Quadro Geral'!$E$10:$I$47,4,FALSE)='Matriz Objetivos x Projetos'!$B23,VLOOKUP('Matriz Objetivos x Projetos'!R$10,'Quadro Geral'!$E$10:$I$29,5,FALSE)='Matriz Objetivos x Projetos'!$B23),"S","")),"")</f>
        <v/>
      </c>
      <c r="S23" s="30" t="str">
        <f>IFERROR(IF(VLOOKUP(S$10,'Quadro Geral'!$E$10:$I$47,3,FALSE)='Matriz Objetivos x Projetos'!$B23,"P",IF(OR(VLOOKUP('Matriz Objetivos x Projetos'!S$10,'Quadro Geral'!$E$10:$I$47,4,FALSE)='Matriz Objetivos x Projetos'!$B23,VLOOKUP('Matriz Objetivos x Projetos'!S$10,'Quadro Geral'!$E$10:$I$29,5,FALSE)='Matriz Objetivos x Projetos'!$B23),"S","")),"")</f>
        <v/>
      </c>
      <c r="T23" s="30" t="str">
        <f>IFERROR(IF(VLOOKUP(T$10,'Quadro Geral'!$E$10:$I$47,3,FALSE)='Matriz Objetivos x Projetos'!$B23,"P",IF(OR(VLOOKUP('Matriz Objetivos x Projetos'!T$10,'Quadro Geral'!$E$10:$I$47,4,FALSE)='Matriz Objetivos x Projetos'!$B23,VLOOKUP('Matriz Objetivos x Projetos'!T$10,'Quadro Geral'!$E$10:$I$29,5,FALSE)='Matriz Objetivos x Projetos'!$B23),"S","")),"")</f>
        <v/>
      </c>
      <c r="U23" s="30" t="str">
        <f>IFERROR(IF(VLOOKUP(U$10,'Quadro Geral'!$E$10:$I$47,3,FALSE)='Matriz Objetivos x Projetos'!$B23,"P",IF(OR(VLOOKUP('Matriz Objetivos x Projetos'!U$10,'Quadro Geral'!$E$10:$I$47,4,FALSE)='Matriz Objetivos x Projetos'!$B23,VLOOKUP('Matriz Objetivos x Projetos'!U$10,'Quadro Geral'!$E$10:$I$29,5,FALSE)='Matriz Objetivos x Projetos'!$B23),"S","")),"")</f>
        <v/>
      </c>
      <c r="V23" s="30" t="str">
        <f>IFERROR(IF(VLOOKUP(V$10,'Quadro Geral'!$E$10:$I$47,3,FALSE)='Matriz Objetivos x Projetos'!$B23,"P",IF(OR(VLOOKUP('Matriz Objetivos x Projetos'!V$10,'Quadro Geral'!$E$10:$I$47,4,FALSE)='Matriz Objetivos x Projetos'!$B23,VLOOKUP('Matriz Objetivos x Projetos'!V$10,'Quadro Geral'!$E$10:$I$29,5,FALSE)='Matriz Objetivos x Projetos'!$B23),"S","")),"")</f>
        <v/>
      </c>
      <c r="W23" s="30" t="str">
        <f>IFERROR(IF(VLOOKUP(W$10,'Quadro Geral'!$E$10:$I$47,3,FALSE)='Matriz Objetivos x Projetos'!$B23,"P",IF(OR(VLOOKUP('Matriz Objetivos x Projetos'!W$10,'Quadro Geral'!$E$10:$I$47,4,FALSE)='Matriz Objetivos x Projetos'!$B23,VLOOKUP('Matriz Objetivos x Projetos'!W$10,'Quadro Geral'!$E$10:$I$29,5,FALSE)='Matriz Objetivos x Projetos'!$B23),"S","")),"")</f>
        <v/>
      </c>
      <c r="X23" s="30" t="str">
        <f>IFERROR(IF(VLOOKUP(X$10,'Quadro Geral'!$E$10:$I$47,3,FALSE)='Matriz Objetivos x Projetos'!$B23,"P",IF(OR(VLOOKUP('Matriz Objetivos x Projetos'!X$10,'Quadro Geral'!$E$10:$I$47,4,FALSE)='Matriz Objetivos x Projetos'!$B23,VLOOKUP('Matriz Objetivos x Projetos'!X$10,'Quadro Geral'!$E$10:$I$29,5,FALSE)='Matriz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45"/>
      <c r="B24" s="208" t="s">
        <v>116</v>
      </c>
      <c r="C24" s="30" t="str">
        <f>IFERROR(IF(VLOOKUP(C$10,'Quadro Geral'!$E$10:$I$47,3,FALSE)='Matriz Objetivos x Projetos'!$B24,"P",IF(OR(VLOOKUP('Matriz Objetivos x Projetos'!C$10,'Quadro Geral'!$E$10:$I$47,4,FALSE)='Matriz Objetivos x Projetos'!$B24,VLOOKUP('Matriz Objetivos x Projetos'!C$10,'Quadro Geral'!$E$10:$I$29,5,FALSE)='Matriz Objetivos x Projetos'!$B24),"S","")),"")</f>
        <v/>
      </c>
      <c r="D24" s="30" t="str">
        <f>IFERROR(IF(VLOOKUP(D$10,'Quadro Geral'!$E$10:$I$47,3,FALSE)='Matriz Objetivos x Projetos'!$B24,"P",IF(OR(VLOOKUP('Matriz Objetivos x Projetos'!D$10,'Quadro Geral'!$E$10:$I$47,4,FALSE)='Matriz Objetivos x Projetos'!$B24,VLOOKUP('Matriz Objetivos x Projetos'!D$10,'Quadro Geral'!$E$10:$I$29,5,FALSE)='Matriz Objetivos x Projetos'!$B24),"S","")),"")</f>
        <v/>
      </c>
      <c r="E24" s="30" t="str">
        <f>IFERROR(IF(VLOOKUP(E$10,'Quadro Geral'!$E$10:$I$47,3,FALSE)='Matriz Objetivos x Projetos'!$B24,"P",IF(OR(VLOOKUP('Matriz Objetivos x Projetos'!E$10,'Quadro Geral'!$E$10:$I$47,4,FALSE)='Matriz Objetivos x Projetos'!$B24,VLOOKUP('Matriz Objetivos x Projetos'!E$10,'Quadro Geral'!$E$10:$I$29,5,FALSE)='Matriz Objetivos x Projetos'!$B24),"S","")),"")</f>
        <v/>
      </c>
      <c r="F24" s="30" t="str">
        <f>IFERROR(IF(VLOOKUP(F$10,'Quadro Geral'!$E$10:$I$47,3,FALSE)='Matriz Objetivos x Projetos'!$B24,"P",IF(OR(VLOOKUP('Matriz Objetivos x Projetos'!F$10,'Quadro Geral'!$E$10:$I$47,4,FALSE)='Matriz Objetivos x Projetos'!$B24,VLOOKUP('Matriz Objetivos x Projetos'!F$10,'Quadro Geral'!$E$10:$I$29,5,FALSE)='Matriz Objetivos x Projetos'!$B24),"S","")),"")</f>
        <v/>
      </c>
      <c r="G24" s="30" t="str">
        <f>IFERROR(IF(VLOOKUP(G$10,'Quadro Geral'!$E$10:$I$47,3,FALSE)='Matriz Objetivos x Projetos'!$B24,"P",IF(OR(VLOOKUP('Matriz Objetivos x Projetos'!G$10,'Quadro Geral'!$E$10:$I$47,4,FALSE)='Matriz Objetivos x Projetos'!$B24,VLOOKUP('Matriz Objetivos x Projetos'!G$10,'Quadro Geral'!$E$10:$I$29,5,FALSE)='Matriz Objetivos x Projetos'!$B24),"S","")),"")</f>
        <v/>
      </c>
      <c r="H24" s="30" t="str">
        <f>IFERROR(IF(VLOOKUP(H$10,'Quadro Geral'!$E$10:$I$47,3,FALSE)='Matriz Objetivos x Projetos'!$B24,"P",IF(OR(VLOOKUP('Matriz Objetivos x Projetos'!H$10,'Quadro Geral'!$E$10:$I$47,4,FALSE)='Matriz Objetivos x Projetos'!$B24,VLOOKUP('Matriz Objetivos x Projetos'!H$10,'Quadro Geral'!$E$10:$I$29,5,FALSE)='Matriz Objetivos x Projetos'!$B24),"S","")),"")</f>
        <v/>
      </c>
      <c r="I24" s="30" t="str">
        <f>IFERROR(IF(VLOOKUP(I$10,'Quadro Geral'!$E$10:$I$47,3,FALSE)='Matriz Objetivos x Projetos'!$B24,"P",IF(OR(VLOOKUP('Matriz Objetivos x Projetos'!I$10,'Quadro Geral'!$E$10:$I$47,4,FALSE)='Matriz Objetivos x Projetos'!$B24,VLOOKUP('Matriz Objetivos x Projetos'!I$10,'Quadro Geral'!$E$10:$I$29,5,FALSE)='Matriz Objetivos x Projetos'!$B24),"S","")),"")</f>
        <v/>
      </c>
      <c r="J24" s="30" t="str">
        <f>IFERROR(IF(VLOOKUP(J$10,'Quadro Geral'!$E$10:$I$47,3,FALSE)='Matriz Objetivos x Projetos'!$B24,"P",IF(OR(VLOOKUP('Matriz Objetivos x Projetos'!J$10,'Quadro Geral'!$E$10:$I$47,4,FALSE)='Matriz Objetivos x Projetos'!$B24,VLOOKUP('Matriz Objetivos x Projetos'!J$10,'Quadro Geral'!$E$10:$I$29,5,FALSE)='Matriz Objetivos x Projetos'!$B24),"S","")),"")</f>
        <v/>
      </c>
      <c r="K24" s="30" t="str">
        <f>IFERROR(IF(VLOOKUP(K$10,'Quadro Geral'!$E$10:$I$47,3,FALSE)='Matriz Objetivos x Projetos'!$B24,"P",IF(OR(VLOOKUP('Matriz Objetivos x Projetos'!K$10,'Quadro Geral'!$E$10:$I$47,4,FALSE)='Matriz Objetivos x Projetos'!$B24,VLOOKUP('Matriz Objetivos x Projetos'!K$10,'Quadro Geral'!$E$10:$I$29,5,FALSE)='Matriz Objetivos x Projetos'!$B24),"S","")),"")</f>
        <v/>
      </c>
      <c r="L24" s="30" t="str">
        <f>IFERROR(IF(VLOOKUP(L$10,'Quadro Geral'!$E$10:$I$47,3,FALSE)='Matriz Objetivos x Projetos'!$B24,"P",IF(OR(VLOOKUP('Matriz Objetivos x Projetos'!L$10,'Quadro Geral'!$E$10:$I$47,4,FALSE)='Matriz Objetivos x Projetos'!$B24,VLOOKUP('Matriz Objetivos x Projetos'!L$10,'Quadro Geral'!$E$10:$I$29,5,FALSE)='Matriz Objetivos x Projetos'!$B24),"S","")),"")</f>
        <v/>
      </c>
      <c r="M24" s="30" t="str">
        <f>IFERROR(IF(VLOOKUP(M$10,'Quadro Geral'!$E$10:$I$47,3,FALSE)='Matriz Objetivos x Projetos'!$B24,"P",IF(OR(VLOOKUP('Matriz Objetivos x Projetos'!M$10,'Quadro Geral'!$E$10:$I$47,4,FALSE)='Matriz Objetivos x Projetos'!$B24,VLOOKUP('Matriz Objetivos x Projetos'!M$10,'Quadro Geral'!$E$10:$I$29,5,FALSE)='Matriz Objetivos x Projetos'!$B24),"S","")),"")</f>
        <v/>
      </c>
      <c r="N24" s="30" t="str">
        <f>IFERROR(IF(VLOOKUP(N$10,'Quadro Geral'!$E$10:$I$47,3,FALSE)='Matriz Objetivos x Projetos'!$B24,"P",IF(OR(VLOOKUP('Matriz Objetivos x Projetos'!N$10,'Quadro Geral'!$E$10:$I$47,4,FALSE)='Matriz Objetivos x Projetos'!$B24,VLOOKUP('Matriz Objetivos x Projetos'!N$10,'Quadro Geral'!$E$10:$I$29,5,FALSE)='Matriz Objetivos x Projetos'!$B24),"S","")),"")</f>
        <v/>
      </c>
      <c r="O24" s="30" t="str">
        <f>IFERROR(IF(VLOOKUP(O$10,'Quadro Geral'!$E$10:$I$47,3,FALSE)='Matriz Objetivos x Projetos'!$B24,"P",IF(OR(VLOOKUP('Matriz Objetivos x Projetos'!O$10,'Quadro Geral'!$E$10:$I$47,4,FALSE)='Matriz Objetivos x Projetos'!$B24,VLOOKUP('Matriz Objetivos x Projetos'!O$10,'Quadro Geral'!$E$10:$I$29,5,FALSE)='Matriz Objetivos x Projetos'!$B24),"S","")),"")</f>
        <v/>
      </c>
      <c r="P24" s="30" t="str">
        <f>IFERROR(IF(VLOOKUP(P$10,'Quadro Geral'!$E$10:$I$47,3,FALSE)='Matriz Objetivos x Projetos'!$B24,"P",IF(OR(VLOOKUP('Matriz Objetivos x Projetos'!P$10,'Quadro Geral'!$E$10:$I$47,4,FALSE)='Matriz Objetivos x Projetos'!$B24,VLOOKUP('Matriz Objetivos x Projetos'!P$10,'Quadro Geral'!$E$10:$I$29,5,FALSE)='Matriz Objetivos x Projetos'!$B24),"S","")),"")</f>
        <v/>
      </c>
      <c r="Q24" s="30" t="str">
        <f>IFERROR(IF(VLOOKUP(Q$10,'Quadro Geral'!$E$10:$I$47,3,FALSE)='Matriz Objetivos x Projetos'!$B24,"P",IF(OR(VLOOKUP('Matriz Objetivos x Projetos'!Q$10,'Quadro Geral'!$E$10:$I$47,4,FALSE)='Matriz Objetivos x Projetos'!$B24,VLOOKUP('Matriz Objetivos x Projetos'!Q$10,'Quadro Geral'!$E$10:$I$29,5,FALSE)='Matriz Objetivos x Projetos'!$B24),"S","")),"")</f>
        <v/>
      </c>
      <c r="R24" s="30" t="str">
        <f>IFERROR(IF(VLOOKUP(R$10,'Quadro Geral'!$E$10:$I$47,3,FALSE)='Matriz Objetivos x Projetos'!$B24,"P",IF(OR(VLOOKUP('Matriz Objetivos x Projetos'!R$10,'Quadro Geral'!$E$10:$I$47,4,FALSE)='Matriz Objetivos x Projetos'!$B24,VLOOKUP('Matriz Objetivos x Projetos'!R$10,'Quadro Geral'!$E$10:$I$29,5,FALSE)='Matriz Objetivos x Projetos'!$B24),"S","")),"")</f>
        <v/>
      </c>
      <c r="S24" s="30" t="str">
        <f>IFERROR(IF(VLOOKUP(S$10,'Quadro Geral'!$E$10:$I$47,3,FALSE)='Matriz Objetivos x Projetos'!$B24,"P",IF(OR(VLOOKUP('Matriz Objetivos x Projetos'!S$10,'Quadro Geral'!$E$10:$I$47,4,FALSE)='Matriz Objetivos x Projetos'!$B24,VLOOKUP('Matriz Objetivos x Projetos'!S$10,'Quadro Geral'!$E$10:$I$29,5,FALSE)='Matriz Objetivos x Projetos'!$B24),"S","")),"")</f>
        <v/>
      </c>
      <c r="T24" s="30" t="str">
        <f>IFERROR(IF(VLOOKUP(T$10,'Quadro Geral'!$E$10:$I$47,3,FALSE)='Matriz Objetivos x Projetos'!$B24,"P",IF(OR(VLOOKUP('Matriz Objetivos x Projetos'!T$10,'Quadro Geral'!$E$10:$I$47,4,FALSE)='Matriz Objetivos x Projetos'!$B24,VLOOKUP('Matriz Objetivos x Projetos'!T$10,'Quadro Geral'!$E$10:$I$29,5,FALSE)='Matriz Objetivos x Projetos'!$B24),"S","")),"")</f>
        <v/>
      </c>
      <c r="U24" s="30" t="str">
        <f>IFERROR(IF(VLOOKUP(U$10,'Quadro Geral'!$E$10:$I$47,3,FALSE)='Matriz Objetivos x Projetos'!$B24,"P",IF(OR(VLOOKUP('Matriz Objetivos x Projetos'!U$10,'Quadro Geral'!$E$10:$I$47,4,FALSE)='Matriz Objetivos x Projetos'!$B24,VLOOKUP('Matriz Objetivos x Projetos'!U$10,'Quadro Geral'!$E$10:$I$29,5,FALSE)='Matriz Objetivos x Projetos'!$B24),"S","")),"")</f>
        <v/>
      </c>
      <c r="V24" s="30" t="str">
        <f>IFERROR(IF(VLOOKUP(V$10,'Quadro Geral'!$E$10:$I$47,3,FALSE)='Matriz Objetivos x Projetos'!$B24,"P",IF(OR(VLOOKUP('Matriz Objetivos x Projetos'!V$10,'Quadro Geral'!$E$10:$I$47,4,FALSE)='Matriz Objetivos x Projetos'!$B24,VLOOKUP('Matriz Objetivos x Projetos'!V$10,'Quadro Geral'!$E$10:$I$29,5,FALSE)='Matriz Objetivos x Projetos'!$B24),"S","")),"")</f>
        <v/>
      </c>
      <c r="W24" s="30" t="str">
        <f>IFERROR(IF(VLOOKUP(W$10,'Quadro Geral'!$E$10:$I$47,3,FALSE)='Matriz Objetivos x Projetos'!$B24,"P",IF(OR(VLOOKUP('Matriz Objetivos x Projetos'!W$10,'Quadro Geral'!$E$10:$I$47,4,FALSE)='Matriz Objetivos x Projetos'!$B24,VLOOKUP('Matriz Objetivos x Projetos'!W$10,'Quadro Geral'!$E$10:$I$29,5,FALSE)='Matriz Objetivos x Projetos'!$B24),"S","")),"")</f>
        <v/>
      </c>
      <c r="X24" s="30" t="str">
        <f>IFERROR(IF(VLOOKUP(X$10,'Quadro Geral'!$E$10:$I$47,3,FALSE)='Matriz Objetivos x Projetos'!$B24,"P",IF(OR(VLOOKUP('Matriz Objetivos x Projetos'!X$10,'Quadro Geral'!$E$10:$I$47,4,FALSE)='Matriz Objetivos x Projetos'!$B24,VLOOKUP('Matriz Objetivos x Projetos'!X$10,'Quadro Geral'!$E$10:$I$29,5,FALSE)='Matriz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11" t="s">
        <v>138</v>
      </c>
      <c r="B25" s="208" t="s">
        <v>118</v>
      </c>
      <c r="C25" s="30" t="str">
        <f>IFERROR(IF(VLOOKUP(C$10,'Quadro Geral'!$E$10:$I$47,3,FALSE)='Matriz Objetivos x Projetos'!$B25,"P",IF(OR(VLOOKUP('Matriz Objetivos x Projetos'!C$10,'Quadro Geral'!$E$10:$I$47,4,FALSE)='Matriz Objetivos x Projetos'!$B25,VLOOKUP('Matriz Objetivos x Projetos'!C$10,'Quadro Geral'!$E$10:$I$29,5,FALSE)='Matriz Objetivos x Projetos'!$B25),"S","")),"")</f>
        <v/>
      </c>
      <c r="D25" s="30" t="str">
        <f>IFERROR(IF(VLOOKUP(D$10,'Quadro Geral'!$E$10:$I$47,3,FALSE)='Matriz Objetivos x Projetos'!$B25,"P",IF(OR(VLOOKUP('Matriz Objetivos x Projetos'!D$10,'Quadro Geral'!$E$10:$I$47,4,FALSE)='Matriz Objetivos x Projetos'!$B25,VLOOKUP('Matriz Objetivos x Projetos'!D$10,'Quadro Geral'!$E$10:$I$29,5,FALSE)='Matriz Objetivos x Projetos'!$B25),"S","")),"")</f>
        <v/>
      </c>
      <c r="E25" s="30" t="str">
        <f>IFERROR(IF(VLOOKUP(E$10,'Quadro Geral'!$E$10:$I$47,3,FALSE)='Matriz Objetivos x Projetos'!$B25,"P",IF(OR(VLOOKUP('Matriz Objetivos x Projetos'!E$10,'Quadro Geral'!$E$10:$I$47,4,FALSE)='Matriz Objetivos x Projetos'!$B25,VLOOKUP('Matriz Objetivos x Projetos'!E$10,'Quadro Geral'!$E$10:$I$29,5,FALSE)='Matriz Objetivos x Projetos'!$B25),"S","")),"")</f>
        <v/>
      </c>
      <c r="F25" s="30" t="str">
        <f>IFERROR(IF(VLOOKUP(F$10,'Quadro Geral'!$E$10:$I$47,3,FALSE)='Matriz Objetivos x Projetos'!$B25,"P",IF(OR(VLOOKUP('Matriz Objetivos x Projetos'!F$10,'Quadro Geral'!$E$10:$I$47,4,FALSE)='Matriz Objetivos x Projetos'!$B25,VLOOKUP('Matriz Objetivos x Projetos'!F$10,'Quadro Geral'!$E$10:$I$29,5,FALSE)='Matriz Objetivos x Projetos'!$B25),"S","")),"")</f>
        <v/>
      </c>
      <c r="G25" s="30" t="str">
        <f>IFERROR(IF(VLOOKUP(G$10,'Quadro Geral'!$E$10:$I$47,3,FALSE)='Matriz Objetivos x Projetos'!$B25,"P",IF(OR(VLOOKUP('Matriz Objetivos x Projetos'!G$10,'Quadro Geral'!$E$10:$I$47,4,FALSE)='Matriz Objetivos x Projetos'!$B25,VLOOKUP('Matriz Objetivos x Projetos'!G$10,'Quadro Geral'!$E$10:$I$29,5,FALSE)='Matriz Objetivos x Projetos'!$B25),"S","")),"")</f>
        <v/>
      </c>
      <c r="H25" s="30" t="str">
        <f>IFERROR(IF(VLOOKUP(H$10,'Quadro Geral'!$E$10:$I$47,3,FALSE)='Matriz Objetivos x Projetos'!$B25,"P",IF(OR(VLOOKUP('Matriz Objetivos x Projetos'!H$10,'Quadro Geral'!$E$10:$I$47,4,FALSE)='Matriz Objetivos x Projetos'!$B25,VLOOKUP('Matriz Objetivos x Projetos'!H$10,'Quadro Geral'!$E$10:$I$29,5,FALSE)='Matriz Objetivos x Projetos'!$B25),"S","")),"")</f>
        <v/>
      </c>
      <c r="I25" s="30" t="str">
        <f>IFERROR(IF(VLOOKUP(I$10,'Quadro Geral'!$E$10:$I$47,3,FALSE)='Matriz Objetivos x Projetos'!$B25,"P",IF(OR(VLOOKUP('Matriz Objetivos x Projetos'!I$10,'Quadro Geral'!$E$10:$I$47,4,FALSE)='Matriz Objetivos x Projetos'!$B25,VLOOKUP('Matriz Objetivos x Projetos'!I$10,'Quadro Geral'!$E$10:$I$29,5,FALSE)='Matriz Objetivos x Projetos'!$B25),"S","")),"")</f>
        <v/>
      </c>
      <c r="J25" s="30" t="str">
        <f>IFERROR(IF(VLOOKUP(J$10,'Quadro Geral'!$E$10:$I$47,3,FALSE)='Matriz Objetivos x Projetos'!$B25,"P",IF(OR(VLOOKUP('Matriz Objetivos x Projetos'!J$10,'Quadro Geral'!$E$10:$I$47,4,FALSE)='Matriz Objetivos x Projetos'!$B25,VLOOKUP('Matriz Objetivos x Projetos'!J$10,'Quadro Geral'!$E$10:$I$29,5,FALSE)='Matriz Objetivos x Projetos'!$B25),"S","")),"")</f>
        <v/>
      </c>
      <c r="K25" s="30" t="str">
        <f>IFERROR(IF(VLOOKUP(K$10,'Quadro Geral'!$E$10:$I$47,3,FALSE)='Matriz Objetivos x Projetos'!$B25,"P",IF(OR(VLOOKUP('Matriz Objetivos x Projetos'!K$10,'Quadro Geral'!$E$10:$I$47,4,FALSE)='Matriz Objetivos x Projetos'!$B25,VLOOKUP('Matriz Objetivos x Projetos'!K$10,'Quadro Geral'!$E$10:$I$29,5,FALSE)='Matriz Objetivos x Projetos'!$B25),"S","")),"")</f>
        <v/>
      </c>
      <c r="L25" s="30" t="str">
        <f>IFERROR(IF(VLOOKUP(L$10,'Quadro Geral'!$E$10:$I$47,3,FALSE)='Matriz Objetivos x Projetos'!$B25,"P",IF(OR(VLOOKUP('Matriz Objetivos x Projetos'!L$10,'Quadro Geral'!$E$10:$I$47,4,FALSE)='Matriz Objetivos x Projetos'!$B25,VLOOKUP('Matriz Objetivos x Projetos'!L$10,'Quadro Geral'!$E$10:$I$29,5,FALSE)='Matriz Objetivos x Projetos'!$B25),"S","")),"")</f>
        <v/>
      </c>
      <c r="M25" s="30" t="str">
        <f>IFERROR(IF(VLOOKUP(M$10,'Quadro Geral'!$E$10:$I$47,3,FALSE)='Matriz Objetivos x Projetos'!$B25,"P",IF(OR(VLOOKUP('Matriz Objetivos x Projetos'!M$10,'Quadro Geral'!$E$10:$I$47,4,FALSE)='Matriz Objetivos x Projetos'!$B25,VLOOKUP('Matriz Objetivos x Projetos'!M$10,'Quadro Geral'!$E$10:$I$29,5,FALSE)='Matriz Objetivos x Projetos'!$B25),"S","")),"")</f>
        <v/>
      </c>
      <c r="N25" s="30" t="str">
        <f>IFERROR(IF(VLOOKUP(N$10,'Quadro Geral'!$E$10:$I$47,3,FALSE)='Matriz Objetivos x Projetos'!$B25,"P",IF(OR(VLOOKUP('Matriz Objetivos x Projetos'!N$10,'Quadro Geral'!$E$10:$I$47,4,FALSE)='Matriz Objetivos x Projetos'!$B25,VLOOKUP('Matriz Objetivos x Projetos'!N$10,'Quadro Geral'!$E$10:$I$29,5,FALSE)='Matriz Objetivos x Projetos'!$B25),"S","")),"")</f>
        <v/>
      </c>
      <c r="O25" s="30" t="str">
        <f>IFERROR(IF(VLOOKUP(O$10,'Quadro Geral'!$E$10:$I$47,3,FALSE)='Matriz Objetivos x Projetos'!$B25,"P",IF(OR(VLOOKUP('Matriz Objetivos x Projetos'!O$10,'Quadro Geral'!$E$10:$I$47,4,FALSE)='Matriz Objetivos x Projetos'!$B25,VLOOKUP('Matriz Objetivos x Projetos'!O$10,'Quadro Geral'!$E$10:$I$29,5,FALSE)='Matriz Objetivos x Projetos'!$B25),"S","")),"")</f>
        <v/>
      </c>
      <c r="P25" s="30" t="str">
        <f>IFERROR(IF(VLOOKUP(P$10,'Quadro Geral'!$E$10:$I$47,3,FALSE)='Matriz Objetivos x Projetos'!$B25,"P",IF(OR(VLOOKUP('Matriz Objetivos x Projetos'!P$10,'Quadro Geral'!$E$10:$I$47,4,FALSE)='Matriz Objetivos x Projetos'!$B25,VLOOKUP('Matriz Objetivos x Projetos'!P$10,'Quadro Geral'!$E$10:$I$29,5,FALSE)='Matriz Objetivos x Projetos'!$B25),"S","")),"")</f>
        <v/>
      </c>
      <c r="Q25" s="30" t="str">
        <f>IFERROR(IF(VLOOKUP(Q$10,'Quadro Geral'!$E$10:$I$47,3,FALSE)='Matriz Objetivos x Projetos'!$B25,"P",IF(OR(VLOOKUP('Matriz Objetivos x Projetos'!Q$10,'Quadro Geral'!$E$10:$I$47,4,FALSE)='Matriz Objetivos x Projetos'!$B25,VLOOKUP('Matriz Objetivos x Projetos'!Q$10,'Quadro Geral'!$E$10:$I$29,5,FALSE)='Matriz Objetivos x Projetos'!$B25),"S","")),"")</f>
        <v/>
      </c>
      <c r="R25" s="30" t="str">
        <f>IFERROR(IF(VLOOKUP(R$10,'Quadro Geral'!$E$10:$I$47,3,FALSE)='Matriz Objetivos x Projetos'!$B25,"P",IF(OR(VLOOKUP('Matriz Objetivos x Projetos'!R$10,'Quadro Geral'!$E$10:$I$47,4,FALSE)='Matriz Objetivos x Projetos'!$B25,VLOOKUP('Matriz Objetivos x Projetos'!R$10,'Quadro Geral'!$E$10:$I$29,5,FALSE)='Matriz Objetivos x Projetos'!$B25),"S","")),"")</f>
        <v/>
      </c>
      <c r="S25" s="30" t="str">
        <f>IFERROR(IF(VLOOKUP(S$10,'Quadro Geral'!$E$10:$I$47,3,FALSE)='Matriz Objetivos x Projetos'!$B25,"P",IF(OR(VLOOKUP('Matriz Objetivos x Projetos'!S$10,'Quadro Geral'!$E$10:$I$47,4,FALSE)='Matriz Objetivos x Projetos'!$B25,VLOOKUP('Matriz Objetivos x Projetos'!S$10,'Quadro Geral'!$E$10:$I$29,5,FALSE)='Matriz Objetivos x Projetos'!$B25),"S","")),"")</f>
        <v/>
      </c>
      <c r="T25" s="30" t="str">
        <f>IFERROR(IF(VLOOKUP(T$10,'Quadro Geral'!$E$10:$I$47,3,FALSE)='Matriz Objetivos x Projetos'!$B25,"P",IF(OR(VLOOKUP('Matriz Objetivos x Projetos'!T$10,'Quadro Geral'!$E$10:$I$47,4,FALSE)='Matriz Objetivos x Projetos'!$B25,VLOOKUP('Matriz Objetivos x Projetos'!T$10,'Quadro Geral'!$E$10:$I$29,5,FALSE)='Matriz Objetivos x Projetos'!$B25),"S","")),"")</f>
        <v/>
      </c>
      <c r="U25" s="30" t="str">
        <f>IFERROR(IF(VLOOKUP(U$10,'Quadro Geral'!$E$10:$I$47,3,FALSE)='Matriz Objetivos x Projetos'!$B25,"P",IF(OR(VLOOKUP('Matriz Objetivos x Projetos'!U$10,'Quadro Geral'!$E$10:$I$47,4,FALSE)='Matriz Objetivos x Projetos'!$B25,VLOOKUP('Matriz Objetivos x Projetos'!U$10,'Quadro Geral'!$E$10:$I$29,5,FALSE)='Matriz Objetivos x Projetos'!$B25),"S","")),"")</f>
        <v/>
      </c>
      <c r="V25" s="30" t="str">
        <f>IFERROR(IF(VLOOKUP(V$10,'Quadro Geral'!$E$10:$I$47,3,FALSE)='Matriz Objetivos x Projetos'!$B25,"P",IF(OR(VLOOKUP('Matriz Objetivos x Projetos'!V$10,'Quadro Geral'!$E$10:$I$47,4,FALSE)='Matriz Objetivos x Projetos'!$B25,VLOOKUP('Matriz Objetivos x Projetos'!V$10,'Quadro Geral'!$E$10:$I$29,5,FALSE)='Matriz Objetivos x Projetos'!$B25),"S","")),"")</f>
        <v/>
      </c>
      <c r="W25" s="30" t="str">
        <f>IFERROR(IF(VLOOKUP(W$10,'Quadro Geral'!$E$10:$I$47,3,FALSE)='Matriz Objetivos x Projetos'!$B25,"P",IF(OR(VLOOKUP('Matriz Objetivos x Projetos'!W$10,'Quadro Geral'!$E$10:$I$47,4,FALSE)='Matriz Objetivos x Projetos'!$B25,VLOOKUP('Matriz Objetivos x Projetos'!W$10,'Quadro Geral'!$E$10:$I$29,5,FALSE)='Matriz Objetivos x Projetos'!$B25),"S","")),"")</f>
        <v/>
      </c>
      <c r="X25" s="30" t="str">
        <f>IFERROR(IF(VLOOKUP(X$10,'Quadro Geral'!$E$10:$I$47,3,FALSE)='Matriz Objetivos x Projetos'!$B25,"P",IF(OR(VLOOKUP('Matriz Objetivos x Projetos'!X$10,'Quadro Geral'!$E$10:$I$47,4,FALSE)='Matriz Objetivos x Projetos'!$B25,VLOOKUP('Matriz Objetivos x Projetos'!X$10,'Quadro Geral'!$E$10:$I$29,5,FALSE)='Matriz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12"/>
      <c r="B26" s="208" t="s">
        <v>122</v>
      </c>
      <c r="C26" s="30" t="str">
        <f>IFERROR(IF(VLOOKUP(C$10,'Quadro Geral'!$E$10:$I$47,3,FALSE)='Matriz Objetivos x Projetos'!$B26,"P",IF(OR(VLOOKUP('Matriz Objetivos x Projetos'!C$10,'Quadro Geral'!$E$10:$I$47,4,FALSE)='Matriz Objetivos x Projetos'!$B26,VLOOKUP('Matriz Objetivos x Projetos'!C$10,'Quadro Geral'!$E$10:$I$29,5,FALSE)='Matriz Objetivos x Projetos'!$B26),"S","")),"")</f>
        <v/>
      </c>
      <c r="D26" s="30" t="str">
        <f>IFERROR(IF(VLOOKUP(D$10,'Quadro Geral'!$E$10:$I$47,3,FALSE)='Matriz Objetivos x Projetos'!$B26,"P",IF(OR(VLOOKUP('Matriz Objetivos x Projetos'!D$10,'Quadro Geral'!$E$10:$I$47,4,FALSE)='Matriz Objetivos x Projetos'!$B26,VLOOKUP('Matriz Objetivos x Projetos'!D$10,'Quadro Geral'!$E$10:$I$29,5,FALSE)='Matriz Objetivos x Projetos'!$B26),"S","")),"")</f>
        <v/>
      </c>
      <c r="E26" s="30" t="str">
        <f>IFERROR(IF(VLOOKUP(E$10,'Quadro Geral'!$E$10:$I$47,3,FALSE)='Matriz Objetivos x Projetos'!$B26,"P",IF(OR(VLOOKUP('Matriz Objetivos x Projetos'!E$10,'Quadro Geral'!$E$10:$I$47,4,FALSE)='Matriz Objetivos x Projetos'!$B26,VLOOKUP('Matriz Objetivos x Projetos'!E$10,'Quadro Geral'!$E$10:$I$29,5,FALSE)='Matriz Objetivos x Projetos'!$B26),"S","")),"")</f>
        <v/>
      </c>
      <c r="F26" s="30" t="str">
        <f>IFERROR(IF(VLOOKUP(F$10,'Quadro Geral'!$E$10:$I$47,3,FALSE)='Matriz Objetivos x Projetos'!$B26,"P",IF(OR(VLOOKUP('Matriz Objetivos x Projetos'!F$10,'Quadro Geral'!$E$10:$I$47,4,FALSE)='Matriz Objetivos x Projetos'!$B26,VLOOKUP('Matriz Objetivos x Projetos'!F$10,'Quadro Geral'!$E$10:$I$29,5,FALSE)='Matriz Objetivos x Projetos'!$B26),"S","")),"")</f>
        <v/>
      </c>
      <c r="G26" s="30" t="str">
        <f>IFERROR(IF(VLOOKUP(G$10,'Quadro Geral'!$E$10:$I$47,3,FALSE)='Matriz Objetivos x Projetos'!$B26,"P",IF(OR(VLOOKUP('Matriz Objetivos x Projetos'!G$10,'Quadro Geral'!$E$10:$I$47,4,FALSE)='Matriz Objetivos x Projetos'!$B26,VLOOKUP('Matriz Objetivos x Projetos'!G$10,'Quadro Geral'!$E$10:$I$29,5,FALSE)='Matriz Objetivos x Projetos'!$B26),"S","")),"")</f>
        <v/>
      </c>
      <c r="H26" s="30" t="str">
        <f>IFERROR(IF(VLOOKUP(H$10,'Quadro Geral'!$E$10:$I$47,3,FALSE)='Matriz Objetivos x Projetos'!$B26,"P",IF(OR(VLOOKUP('Matriz Objetivos x Projetos'!H$10,'Quadro Geral'!$E$10:$I$47,4,FALSE)='Matriz Objetivos x Projetos'!$B26,VLOOKUP('Matriz Objetivos x Projetos'!H$10,'Quadro Geral'!$E$10:$I$29,5,FALSE)='Matriz Objetivos x Projetos'!$B26),"S","")),"")</f>
        <v/>
      </c>
      <c r="I26" s="30" t="str">
        <f>IFERROR(IF(VLOOKUP(I$10,'Quadro Geral'!$E$10:$I$47,3,FALSE)='Matriz Objetivos x Projetos'!$B26,"P",IF(OR(VLOOKUP('Matriz Objetivos x Projetos'!I$10,'Quadro Geral'!$E$10:$I$47,4,FALSE)='Matriz Objetivos x Projetos'!$B26,VLOOKUP('Matriz Objetivos x Projetos'!I$10,'Quadro Geral'!$E$10:$I$29,5,FALSE)='Matriz Objetivos x Projetos'!$B26),"S","")),"")</f>
        <v/>
      </c>
      <c r="J26" s="30" t="str">
        <f>IFERROR(IF(VLOOKUP(J$10,'Quadro Geral'!$E$10:$I$47,3,FALSE)='Matriz Objetivos x Projetos'!$B26,"P",IF(OR(VLOOKUP('Matriz Objetivos x Projetos'!J$10,'Quadro Geral'!$E$10:$I$47,4,FALSE)='Matriz Objetivos x Projetos'!$B26,VLOOKUP('Matriz Objetivos x Projetos'!J$10,'Quadro Geral'!$E$10:$I$29,5,FALSE)='Matriz Objetivos x Projetos'!$B26),"S","")),"")</f>
        <v/>
      </c>
      <c r="K26" s="30" t="str">
        <f>IFERROR(IF(VLOOKUP(K$10,'Quadro Geral'!$E$10:$I$47,3,FALSE)='Matriz Objetivos x Projetos'!$B26,"P",IF(OR(VLOOKUP('Matriz Objetivos x Projetos'!K$10,'Quadro Geral'!$E$10:$I$47,4,FALSE)='Matriz Objetivos x Projetos'!$B26,VLOOKUP('Matriz Objetivos x Projetos'!K$10,'Quadro Geral'!$E$10:$I$29,5,FALSE)='Matriz Objetivos x Projetos'!$B26),"S","")),"")</f>
        <v/>
      </c>
      <c r="L26" s="30" t="str">
        <f>IFERROR(IF(VLOOKUP(L$10,'Quadro Geral'!$E$10:$I$47,3,FALSE)='Matriz Objetivos x Projetos'!$B26,"P",IF(OR(VLOOKUP('Matriz Objetivos x Projetos'!L$10,'Quadro Geral'!$E$10:$I$47,4,FALSE)='Matriz Objetivos x Projetos'!$B26,VLOOKUP('Matriz Objetivos x Projetos'!L$10,'Quadro Geral'!$E$10:$I$29,5,FALSE)='Matriz Objetivos x Projetos'!$B26),"S","")),"")</f>
        <v/>
      </c>
      <c r="M26" s="30" t="str">
        <f>IFERROR(IF(VLOOKUP(M$10,'Quadro Geral'!$E$10:$I$47,3,FALSE)='Matriz Objetivos x Projetos'!$B26,"P",IF(OR(VLOOKUP('Matriz Objetivos x Projetos'!M$10,'Quadro Geral'!$E$10:$I$47,4,FALSE)='Matriz Objetivos x Projetos'!$B26,VLOOKUP('Matriz Objetivos x Projetos'!M$10,'Quadro Geral'!$E$10:$I$29,5,FALSE)='Matriz Objetivos x Projetos'!$B26),"S","")),"")</f>
        <v/>
      </c>
      <c r="N26" s="30" t="str">
        <f>IFERROR(IF(VLOOKUP(N$10,'Quadro Geral'!$E$10:$I$47,3,FALSE)='Matriz Objetivos x Projetos'!$B26,"P",IF(OR(VLOOKUP('Matriz Objetivos x Projetos'!N$10,'Quadro Geral'!$E$10:$I$47,4,FALSE)='Matriz Objetivos x Projetos'!$B26,VLOOKUP('Matriz Objetivos x Projetos'!N$10,'Quadro Geral'!$E$10:$I$29,5,FALSE)='Matriz Objetivos x Projetos'!$B26),"S","")),"")</f>
        <v/>
      </c>
      <c r="O26" s="30" t="str">
        <f>IFERROR(IF(VLOOKUP(O$10,'Quadro Geral'!$E$10:$I$47,3,FALSE)='Matriz Objetivos x Projetos'!$B26,"P",IF(OR(VLOOKUP('Matriz Objetivos x Projetos'!O$10,'Quadro Geral'!$E$10:$I$47,4,FALSE)='Matriz Objetivos x Projetos'!$B26,VLOOKUP('Matriz Objetivos x Projetos'!O$10,'Quadro Geral'!$E$10:$I$29,5,FALSE)='Matriz Objetivos x Projetos'!$B26),"S","")),"")</f>
        <v/>
      </c>
      <c r="P26" s="30" t="str">
        <f>IFERROR(IF(VLOOKUP(P$10,'Quadro Geral'!$E$10:$I$47,3,FALSE)='Matriz Objetivos x Projetos'!$B26,"P",IF(OR(VLOOKUP('Matriz Objetivos x Projetos'!P$10,'Quadro Geral'!$E$10:$I$47,4,FALSE)='Matriz Objetivos x Projetos'!$B26,VLOOKUP('Matriz Objetivos x Projetos'!P$10,'Quadro Geral'!$E$10:$I$29,5,FALSE)='Matriz Objetivos x Projetos'!$B26),"S","")),"")</f>
        <v/>
      </c>
      <c r="Q26" s="30" t="str">
        <f>IFERROR(IF(VLOOKUP(Q$10,'Quadro Geral'!$E$10:$I$47,3,FALSE)='Matriz Objetivos x Projetos'!$B26,"P",IF(OR(VLOOKUP('Matriz Objetivos x Projetos'!Q$10,'Quadro Geral'!$E$10:$I$47,4,FALSE)='Matriz Objetivos x Projetos'!$B26,VLOOKUP('Matriz Objetivos x Projetos'!Q$10,'Quadro Geral'!$E$10:$I$29,5,FALSE)='Matriz Objetivos x Projetos'!$B26),"S","")),"")</f>
        <v/>
      </c>
      <c r="R26" s="30" t="str">
        <f>IFERROR(IF(VLOOKUP(R$10,'Quadro Geral'!$E$10:$I$47,3,FALSE)='Matriz Objetivos x Projetos'!$B26,"P",IF(OR(VLOOKUP('Matriz Objetivos x Projetos'!R$10,'Quadro Geral'!$E$10:$I$47,4,FALSE)='Matriz Objetivos x Projetos'!$B26,VLOOKUP('Matriz Objetivos x Projetos'!R$10,'Quadro Geral'!$E$10:$I$29,5,FALSE)='Matriz Objetivos x Projetos'!$B26),"S","")),"")</f>
        <v/>
      </c>
      <c r="S26" s="30" t="str">
        <f>IFERROR(IF(VLOOKUP(S$10,'Quadro Geral'!$E$10:$I$47,3,FALSE)='Matriz Objetivos x Projetos'!$B26,"P",IF(OR(VLOOKUP('Matriz Objetivos x Projetos'!S$10,'Quadro Geral'!$E$10:$I$47,4,FALSE)='Matriz Objetivos x Projetos'!$B26,VLOOKUP('Matriz Objetivos x Projetos'!S$10,'Quadro Geral'!$E$10:$I$29,5,FALSE)='Matriz Objetivos x Projetos'!$B26),"S","")),"")</f>
        <v/>
      </c>
      <c r="T26" s="30" t="str">
        <f>IFERROR(IF(VLOOKUP(T$10,'Quadro Geral'!$E$10:$I$47,3,FALSE)='Matriz Objetivos x Projetos'!$B26,"P",IF(OR(VLOOKUP('Matriz Objetivos x Projetos'!T$10,'Quadro Geral'!$E$10:$I$47,4,FALSE)='Matriz Objetivos x Projetos'!$B26,VLOOKUP('Matriz Objetivos x Projetos'!T$10,'Quadro Geral'!$E$10:$I$29,5,FALSE)='Matriz Objetivos x Projetos'!$B26),"S","")),"")</f>
        <v/>
      </c>
      <c r="U26" s="30" t="str">
        <f>IFERROR(IF(VLOOKUP(U$10,'Quadro Geral'!$E$10:$I$47,3,FALSE)='Matriz Objetivos x Projetos'!$B26,"P",IF(OR(VLOOKUP('Matriz Objetivos x Projetos'!U$10,'Quadro Geral'!$E$10:$I$47,4,FALSE)='Matriz Objetivos x Projetos'!$B26,VLOOKUP('Matriz Objetivos x Projetos'!U$10,'Quadro Geral'!$E$10:$I$29,5,FALSE)='Matriz Objetivos x Projetos'!$B26),"S","")),"")</f>
        <v/>
      </c>
      <c r="V26" s="30" t="str">
        <f>IFERROR(IF(VLOOKUP(V$10,'Quadro Geral'!$E$10:$I$47,3,FALSE)='Matriz Objetivos x Projetos'!$B26,"P",IF(OR(VLOOKUP('Matriz Objetivos x Projetos'!V$10,'Quadro Geral'!$E$10:$I$47,4,FALSE)='Matriz Objetivos x Projetos'!$B26,VLOOKUP('Matriz Objetivos x Projetos'!V$10,'Quadro Geral'!$E$10:$I$29,5,FALSE)='Matriz Objetivos x Projetos'!$B26),"S","")),"")</f>
        <v/>
      </c>
      <c r="W26" s="30" t="str">
        <f>IFERROR(IF(VLOOKUP(W$10,'Quadro Geral'!$E$10:$I$47,3,FALSE)='Matriz Objetivos x Projetos'!$B26,"P",IF(OR(VLOOKUP('Matriz Objetivos x Projetos'!W$10,'Quadro Geral'!$E$10:$I$47,4,FALSE)='Matriz Objetivos x Projetos'!$B26,VLOOKUP('Matriz Objetivos x Projetos'!W$10,'Quadro Geral'!$E$10:$I$29,5,FALSE)='Matriz Objetivos x Projetos'!$B26),"S","")),"")</f>
        <v/>
      </c>
      <c r="X26" s="30" t="str">
        <f>IFERROR(IF(VLOOKUP(X$10,'Quadro Geral'!$E$10:$I$47,3,FALSE)='Matriz Objetivos x Projetos'!$B26,"P",IF(OR(VLOOKUP('Matriz Objetivos x Projetos'!X$10,'Quadro Geral'!$E$10:$I$47,4,FALSE)='Matriz Objetivos x Projetos'!$B26,VLOOKUP('Matriz Objetivos x Projetos'!X$10,'Quadro Geral'!$E$10:$I$29,5,FALSE)='Matriz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13"/>
      <c r="B27" s="208" t="s">
        <v>124</v>
      </c>
      <c r="C27" s="30" t="str">
        <f>IFERROR(IF(VLOOKUP(C$10,'Quadro Geral'!$E$10:$I$47,3,FALSE)='Matriz Objetivos x Projetos'!$B27,"P",IF(OR(VLOOKUP('Matriz Objetivos x Projetos'!C$10,'Quadro Geral'!$E$10:$I$47,4,FALSE)='Matriz Objetivos x Projetos'!$B27,VLOOKUP('Matriz Objetivos x Projetos'!C$10,'Quadro Geral'!$E$10:$I$29,5,FALSE)='Matriz Objetivos x Projetos'!$B27),"S","")),"")</f>
        <v/>
      </c>
      <c r="D27" s="30" t="str">
        <f>IFERROR(IF(VLOOKUP(D$10,'Quadro Geral'!$E$10:$I$47,3,FALSE)='Matriz Objetivos x Projetos'!$B27,"P",IF(OR(VLOOKUP('Matriz Objetivos x Projetos'!D$10,'Quadro Geral'!$E$10:$I$47,4,FALSE)='Matriz Objetivos x Projetos'!$B27,VLOOKUP('Matriz Objetivos x Projetos'!D$10,'Quadro Geral'!$E$10:$I$29,5,FALSE)='Matriz Objetivos x Projetos'!$B27),"S","")),"")</f>
        <v/>
      </c>
      <c r="E27" s="30" t="str">
        <f>IFERROR(IF(VLOOKUP(E$10,'Quadro Geral'!$E$10:$I$47,3,FALSE)='Matriz Objetivos x Projetos'!$B27,"P",IF(OR(VLOOKUP('Matriz Objetivos x Projetos'!E$10,'Quadro Geral'!$E$10:$I$47,4,FALSE)='Matriz Objetivos x Projetos'!$B27,VLOOKUP('Matriz Objetivos x Projetos'!E$10,'Quadro Geral'!$E$10:$I$29,5,FALSE)='Matriz Objetivos x Projetos'!$B27),"S","")),"")</f>
        <v/>
      </c>
      <c r="F27" s="30" t="str">
        <f>IFERROR(IF(VLOOKUP(F$10,'Quadro Geral'!$E$10:$I$47,3,FALSE)='Matriz Objetivos x Projetos'!$B27,"P",IF(OR(VLOOKUP('Matriz Objetivos x Projetos'!F$10,'Quadro Geral'!$E$10:$I$47,4,FALSE)='Matriz Objetivos x Projetos'!$B27,VLOOKUP('Matriz Objetivos x Projetos'!F$10,'Quadro Geral'!$E$10:$I$29,5,FALSE)='Matriz Objetivos x Projetos'!$B27),"S","")),"")</f>
        <v/>
      </c>
      <c r="G27" s="30" t="str">
        <f>IFERROR(IF(VLOOKUP(G$10,'Quadro Geral'!$E$10:$I$47,3,FALSE)='Matriz Objetivos x Projetos'!$B27,"P",IF(OR(VLOOKUP('Matriz Objetivos x Projetos'!G$10,'Quadro Geral'!$E$10:$I$47,4,FALSE)='Matriz Objetivos x Projetos'!$B27,VLOOKUP('Matriz Objetivos x Projetos'!G$10,'Quadro Geral'!$E$10:$I$29,5,FALSE)='Matriz Objetivos x Projetos'!$B27),"S","")),"")</f>
        <v/>
      </c>
      <c r="H27" s="30" t="str">
        <f>IFERROR(IF(VLOOKUP(H$10,'Quadro Geral'!$E$10:$I$47,3,FALSE)='Matriz Objetivos x Projetos'!$B27,"P",IF(OR(VLOOKUP('Matriz Objetivos x Projetos'!H$10,'Quadro Geral'!$E$10:$I$47,4,FALSE)='Matriz Objetivos x Projetos'!$B27,VLOOKUP('Matriz Objetivos x Projetos'!H$10,'Quadro Geral'!$E$10:$I$29,5,FALSE)='Matriz Objetivos x Projetos'!$B27),"S","")),"")</f>
        <v/>
      </c>
      <c r="I27" s="30" t="str">
        <f>IFERROR(IF(VLOOKUP(I$10,'Quadro Geral'!$E$10:$I$47,3,FALSE)='Matriz Objetivos x Projetos'!$B27,"P",IF(OR(VLOOKUP('Matriz Objetivos x Projetos'!I$10,'Quadro Geral'!$E$10:$I$47,4,FALSE)='Matriz Objetivos x Projetos'!$B27,VLOOKUP('Matriz Objetivos x Projetos'!I$10,'Quadro Geral'!$E$10:$I$29,5,FALSE)='Matriz Objetivos x Projetos'!$B27),"S","")),"")</f>
        <v/>
      </c>
      <c r="J27" s="30" t="str">
        <f>IFERROR(IF(VLOOKUP(J$10,'Quadro Geral'!$E$10:$I$47,3,FALSE)='Matriz Objetivos x Projetos'!$B27,"P",IF(OR(VLOOKUP('Matriz Objetivos x Projetos'!J$10,'Quadro Geral'!$E$10:$I$47,4,FALSE)='Matriz Objetivos x Projetos'!$B27,VLOOKUP('Matriz Objetivos x Projetos'!J$10,'Quadro Geral'!$E$10:$I$29,5,FALSE)='Matriz Objetivos x Projetos'!$B27),"S","")),"")</f>
        <v/>
      </c>
      <c r="K27" s="30" t="str">
        <f>IFERROR(IF(VLOOKUP(K$10,'Quadro Geral'!$E$10:$I$47,3,FALSE)='Matriz Objetivos x Projetos'!$B27,"P",IF(OR(VLOOKUP('Matriz Objetivos x Projetos'!K$10,'Quadro Geral'!$E$10:$I$47,4,FALSE)='Matriz Objetivos x Projetos'!$B27,VLOOKUP('Matriz Objetivos x Projetos'!K$10,'Quadro Geral'!$E$10:$I$29,5,FALSE)='Matriz Objetivos x Projetos'!$B27),"S","")),"")</f>
        <v/>
      </c>
      <c r="L27" s="30" t="str">
        <f>IFERROR(IF(VLOOKUP(L$10,'Quadro Geral'!$E$10:$I$47,3,FALSE)='Matriz Objetivos x Projetos'!$B27,"P",IF(OR(VLOOKUP('Matriz Objetivos x Projetos'!L$10,'Quadro Geral'!$E$10:$I$47,4,FALSE)='Matriz Objetivos x Projetos'!$B27,VLOOKUP('Matriz Objetivos x Projetos'!L$10,'Quadro Geral'!$E$10:$I$29,5,FALSE)='Matriz Objetivos x Projetos'!$B27),"S","")),"")</f>
        <v/>
      </c>
      <c r="M27" s="30" t="str">
        <f>IFERROR(IF(VLOOKUP(M$10,'Quadro Geral'!$E$10:$I$47,3,FALSE)='Matriz Objetivos x Projetos'!$B27,"P",IF(OR(VLOOKUP('Matriz Objetivos x Projetos'!M$10,'Quadro Geral'!$E$10:$I$47,4,FALSE)='Matriz Objetivos x Projetos'!$B27,VLOOKUP('Matriz Objetivos x Projetos'!M$10,'Quadro Geral'!$E$10:$I$29,5,FALSE)='Matriz Objetivos x Projetos'!$B27),"S","")),"")</f>
        <v/>
      </c>
      <c r="N27" s="30" t="str">
        <f>IFERROR(IF(VLOOKUP(N$10,'Quadro Geral'!$E$10:$I$47,3,FALSE)='Matriz Objetivos x Projetos'!$B27,"P",IF(OR(VLOOKUP('Matriz Objetivos x Projetos'!N$10,'Quadro Geral'!$E$10:$I$47,4,FALSE)='Matriz Objetivos x Projetos'!$B27,VLOOKUP('Matriz Objetivos x Projetos'!N$10,'Quadro Geral'!$E$10:$I$29,5,FALSE)='Matriz Objetivos x Projetos'!$B27),"S","")),"")</f>
        <v/>
      </c>
      <c r="O27" s="30" t="str">
        <f>IFERROR(IF(VLOOKUP(O$10,'Quadro Geral'!$E$10:$I$47,3,FALSE)='Matriz Objetivos x Projetos'!$B27,"P",IF(OR(VLOOKUP('Matriz Objetivos x Projetos'!O$10,'Quadro Geral'!$E$10:$I$47,4,FALSE)='Matriz Objetivos x Projetos'!$B27,VLOOKUP('Matriz Objetivos x Projetos'!O$10,'Quadro Geral'!$E$10:$I$29,5,FALSE)='Matriz Objetivos x Projetos'!$B27),"S","")),"")</f>
        <v/>
      </c>
      <c r="P27" s="30" t="str">
        <f>IFERROR(IF(VLOOKUP(P$10,'Quadro Geral'!$E$10:$I$47,3,FALSE)='Matriz Objetivos x Projetos'!$B27,"P",IF(OR(VLOOKUP('Matriz Objetivos x Projetos'!P$10,'Quadro Geral'!$E$10:$I$47,4,FALSE)='Matriz Objetivos x Projetos'!$B27,VLOOKUP('Matriz Objetivos x Projetos'!P$10,'Quadro Geral'!$E$10:$I$29,5,FALSE)='Matriz Objetivos x Projetos'!$B27),"S","")),"")</f>
        <v/>
      </c>
      <c r="Q27" s="30" t="str">
        <f>IFERROR(IF(VLOOKUP(Q$10,'Quadro Geral'!$E$10:$I$47,3,FALSE)='Matriz Objetivos x Projetos'!$B27,"P",IF(OR(VLOOKUP('Matriz Objetivos x Projetos'!Q$10,'Quadro Geral'!$E$10:$I$47,4,FALSE)='Matriz Objetivos x Projetos'!$B27,VLOOKUP('Matriz Objetivos x Projetos'!Q$10,'Quadro Geral'!$E$10:$I$29,5,FALSE)='Matriz Objetivos x Projetos'!$B27),"S","")),"")</f>
        <v/>
      </c>
      <c r="R27" s="30" t="str">
        <f>IFERROR(IF(VLOOKUP(R$10,'Quadro Geral'!$E$10:$I$47,3,FALSE)='Matriz Objetivos x Projetos'!$B27,"P",IF(OR(VLOOKUP('Matriz Objetivos x Projetos'!R$10,'Quadro Geral'!$E$10:$I$47,4,FALSE)='Matriz Objetivos x Projetos'!$B27,VLOOKUP('Matriz Objetivos x Projetos'!R$10,'Quadro Geral'!$E$10:$I$29,5,FALSE)='Matriz Objetivos x Projetos'!$B27),"S","")),"")</f>
        <v/>
      </c>
      <c r="S27" s="30" t="str">
        <f>IFERROR(IF(VLOOKUP(S$10,'Quadro Geral'!$E$10:$I$47,3,FALSE)='Matriz Objetivos x Projetos'!$B27,"P",IF(OR(VLOOKUP('Matriz Objetivos x Projetos'!S$10,'Quadro Geral'!$E$10:$I$47,4,FALSE)='Matriz Objetivos x Projetos'!$B27,VLOOKUP('Matriz Objetivos x Projetos'!S$10,'Quadro Geral'!$E$10:$I$29,5,FALSE)='Matriz Objetivos x Projetos'!$B27),"S","")),"")</f>
        <v/>
      </c>
      <c r="T27" s="30" t="str">
        <f>IFERROR(IF(VLOOKUP(T$10,'Quadro Geral'!$E$10:$I$47,3,FALSE)='Matriz Objetivos x Projetos'!$B27,"P",IF(OR(VLOOKUP('Matriz Objetivos x Projetos'!T$10,'Quadro Geral'!$E$10:$I$47,4,FALSE)='Matriz Objetivos x Projetos'!$B27,VLOOKUP('Matriz Objetivos x Projetos'!T$10,'Quadro Geral'!$E$10:$I$29,5,FALSE)='Matriz Objetivos x Projetos'!$B27),"S","")),"")</f>
        <v/>
      </c>
      <c r="U27" s="30" t="str">
        <f>IFERROR(IF(VLOOKUP(U$10,'Quadro Geral'!$E$10:$I$47,3,FALSE)='Matriz Objetivos x Projetos'!$B27,"P",IF(OR(VLOOKUP('Matriz Objetivos x Projetos'!U$10,'Quadro Geral'!$E$10:$I$47,4,FALSE)='Matriz Objetivos x Projetos'!$B27,VLOOKUP('Matriz Objetivos x Projetos'!U$10,'Quadro Geral'!$E$10:$I$29,5,FALSE)='Matriz Objetivos x Projetos'!$B27),"S","")),"")</f>
        <v/>
      </c>
      <c r="V27" s="30" t="str">
        <f>IFERROR(IF(VLOOKUP(V$10,'Quadro Geral'!$E$10:$I$47,3,FALSE)='Matriz Objetivos x Projetos'!$B27,"P",IF(OR(VLOOKUP('Matriz Objetivos x Projetos'!V$10,'Quadro Geral'!$E$10:$I$47,4,FALSE)='Matriz Objetivos x Projetos'!$B27,VLOOKUP('Matriz Objetivos x Projetos'!V$10,'Quadro Geral'!$E$10:$I$29,5,FALSE)='Matriz Objetivos x Projetos'!$B27),"S","")),"")</f>
        <v/>
      </c>
      <c r="W27" s="30" t="str">
        <f>IFERROR(IF(VLOOKUP(W$10,'Quadro Geral'!$E$10:$I$47,3,FALSE)='Matriz Objetivos x Projetos'!$B27,"P",IF(OR(VLOOKUP('Matriz Objetivos x Projetos'!W$10,'Quadro Geral'!$E$10:$I$47,4,FALSE)='Matriz Objetivos x Projetos'!$B27,VLOOKUP('Matriz Objetivos x Projetos'!W$10,'Quadro Geral'!$E$10:$I$29,5,FALSE)='Matriz Objetivos x Projetos'!$B27),"S","")),"")</f>
        <v/>
      </c>
      <c r="X27" s="30" t="str">
        <f>IFERROR(IF(VLOOKUP(X$10,'Quadro Geral'!$E$10:$I$47,3,FALSE)='Matriz Objetivos x Projetos'!$B27,"P",IF(OR(VLOOKUP('Matriz Objetivos x Projetos'!X$10,'Quadro Geral'!$E$10:$I$47,4,FALSE)='Matriz Objetivos x Projetos'!$B27,VLOOKUP('Matriz Objetivos x Projetos'!X$10,'Quadro Geral'!$E$10:$I$29,5,FALSE)='Matriz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2"/>
  <sheetViews>
    <sheetView showGridLines="0" tabSelected="1" view="pageBreakPreview" topLeftCell="C23" zoomScale="80" zoomScaleNormal="80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8.570312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429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430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376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448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449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100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450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110.25" x14ac:dyDescent="0.25">
      <c r="B19" s="332"/>
      <c r="C19" s="45" t="s">
        <v>451</v>
      </c>
      <c r="D19" s="45" t="s">
        <v>452</v>
      </c>
      <c r="E19" s="86">
        <v>42370</v>
      </c>
      <c r="F19" s="86">
        <v>42735</v>
      </c>
      <c r="G19" s="87">
        <v>11586</v>
      </c>
      <c r="H19" s="87">
        <v>0</v>
      </c>
      <c r="I19" s="87">
        <f>G19+1700</f>
        <v>13286</v>
      </c>
      <c r="J19" s="292">
        <f>H19+I19</f>
        <v>13286</v>
      </c>
      <c r="K19" s="313">
        <f>J19-G19</f>
        <v>1700</v>
      </c>
      <c r="L19" s="311">
        <f>IFERROR(K19/G19*100,0)</f>
        <v>14.672881063352323</v>
      </c>
      <c r="M19" s="311">
        <f>IFERROR(J19/$J$31*100,0)</f>
        <v>44.057085195711807</v>
      </c>
      <c r="N19" s="87"/>
      <c r="O19" s="45"/>
    </row>
    <row r="20" spans="2:15" ht="60.75" customHeight="1" x14ac:dyDescent="0.25">
      <c r="B20" s="332" t="s">
        <v>396</v>
      </c>
      <c r="C20" s="45" t="s">
        <v>453</v>
      </c>
      <c r="D20" s="45" t="s">
        <v>454</v>
      </c>
      <c r="E20" s="86">
        <v>42370</v>
      </c>
      <c r="F20" s="86">
        <v>42735</v>
      </c>
      <c r="G20" s="87">
        <v>5000</v>
      </c>
      <c r="H20" s="87">
        <v>0</v>
      </c>
      <c r="I20" s="87">
        <v>0</v>
      </c>
      <c r="J20" s="292">
        <f t="shared" ref="J20:J30" si="0">H20+I20</f>
        <v>0</v>
      </c>
      <c r="K20" s="313">
        <f t="shared" ref="K20:K30" si="1">J20-G20</f>
        <v>-5000</v>
      </c>
      <c r="L20" s="311">
        <f t="shared" ref="L20:L30" si="2">IFERROR(K20/G20*100,0)</f>
        <v>-100</v>
      </c>
      <c r="M20" s="311">
        <f t="shared" ref="M20:M31" si="3">IFERROR(J20/$J$31*100,0)</f>
        <v>0</v>
      </c>
      <c r="N20" s="87"/>
      <c r="O20" s="45"/>
    </row>
    <row r="21" spans="2:15" ht="70.5" customHeight="1" x14ac:dyDescent="0.25">
      <c r="B21" s="332" t="s">
        <v>399</v>
      </c>
      <c r="C21" s="45" t="s">
        <v>455</v>
      </c>
      <c r="D21" s="45" t="s">
        <v>456</v>
      </c>
      <c r="E21" s="86">
        <v>42552</v>
      </c>
      <c r="F21" s="86">
        <v>42735</v>
      </c>
      <c r="G21" s="87"/>
      <c r="H21" s="87">
        <v>0</v>
      </c>
      <c r="I21" s="87">
        <f>1800+1500</f>
        <v>3300</v>
      </c>
      <c r="J21" s="292">
        <f t="shared" si="0"/>
        <v>3300</v>
      </c>
      <c r="K21" s="313">
        <f t="shared" si="1"/>
        <v>3300</v>
      </c>
      <c r="L21" s="311">
        <f t="shared" si="2"/>
        <v>0</v>
      </c>
      <c r="M21" s="311">
        <f t="shared" si="3"/>
        <v>10.942976151275701</v>
      </c>
      <c r="N21" s="87"/>
      <c r="O21" s="45"/>
    </row>
    <row r="22" spans="2:15" ht="75" customHeight="1" x14ac:dyDescent="0.25">
      <c r="B22" s="332"/>
      <c r="C22" s="45" t="s">
        <v>457</v>
      </c>
      <c r="D22" s="45" t="s">
        <v>458</v>
      </c>
      <c r="E22" s="86">
        <v>42370</v>
      </c>
      <c r="F22" s="86">
        <v>42583</v>
      </c>
      <c r="G22" s="87">
        <v>10776</v>
      </c>
      <c r="H22" s="87">
        <v>4515</v>
      </c>
      <c r="I22" s="87">
        <f>G22-H22-4427</f>
        <v>1834</v>
      </c>
      <c r="J22" s="292">
        <f t="shared" si="0"/>
        <v>6349</v>
      </c>
      <c r="K22" s="313">
        <f t="shared" si="1"/>
        <v>-4427</v>
      </c>
      <c r="L22" s="311">
        <f t="shared" si="2"/>
        <v>-41.08203414996288</v>
      </c>
      <c r="M22" s="311">
        <f t="shared" si="3"/>
        <v>21.053622904378617</v>
      </c>
      <c r="N22" s="87"/>
      <c r="O22" s="45"/>
    </row>
    <row r="23" spans="2:15" ht="55.5" customHeight="1" x14ac:dyDescent="0.25">
      <c r="B23" s="332"/>
      <c r="C23" s="45" t="s">
        <v>459</v>
      </c>
      <c r="D23" s="45" t="s">
        <v>460</v>
      </c>
      <c r="E23" s="86">
        <v>42614</v>
      </c>
      <c r="F23" s="86">
        <v>42735</v>
      </c>
      <c r="G23" s="87">
        <v>0</v>
      </c>
      <c r="H23" s="87">
        <v>0</v>
      </c>
      <c r="I23" s="87">
        <v>7221.33</v>
      </c>
      <c r="J23" s="292">
        <f t="shared" si="0"/>
        <v>7221.33</v>
      </c>
      <c r="K23" s="313">
        <f t="shared" si="1"/>
        <v>7221.33</v>
      </c>
      <c r="L23" s="311">
        <f t="shared" si="2"/>
        <v>0</v>
      </c>
      <c r="M23" s="311">
        <f t="shared" si="3"/>
        <v>23.946315748633868</v>
      </c>
      <c r="N23" s="87"/>
      <c r="O23" s="45"/>
    </row>
    <row r="24" spans="2:15" ht="55.5" hidden="1" customHeight="1" x14ac:dyDescent="0.25">
      <c r="B24" s="332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332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27362</v>
      </c>
      <c r="H31" s="88">
        <f t="shared" ref="H31:I31" si="4">SUM(H19:H30)</f>
        <v>4515</v>
      </c>
      <c r="I31" s="88">
        <f t="shared" si="4"/>
        <v>25641.33</v>
      </c>
      <c r="J31" s="312">
        <f>SUM(J19:J30)</f>
        <v>30156.33</v>
      </c>
      <c r="K31" s="313">
        <f>J31-G31</f>
        <v>2794.3300000000017</v>
      </c>
      <c r="L31" s="311">
        <f>IFERROR(K31/G31*100,0)</f>
        <v>10.212447920473657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  <row r="42" spans="2:15" x14ac:dyDescent="0.25">
      <c r="K42" s="588"/>
      <c r="L42" s="589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'[9]Matriz Objetivos x Projetos'!#REF!</xm:f>
          </x14:formula1>
          <xm:sqref>F13:O13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C20" zoomScale="80" zoomScaleNormal="80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8.570312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429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430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461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462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118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463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220.5" customHeight="1" x14ac:dyDescent="0.25">
      <c r="B19" s="332" t="s">
        <v>353</v>
      </c>
      <c r="C19" s="45" t="s">
        <v>464</v>
      </c>
      <c r="D19" s="45" t="s">
        <v>465</v>
      </c>
      <c r="E19" s="86">
        <v>42370</v>
      </c>
      <c r="F19" s="86">
        <v>42735</v>
      </c>
      <c r="G19" s="87">
        <v>5805</v>
      </c>
      <c r="H19" s="87">
        <v>4455</v>
      </c>
      <c r="I19" s="87">
        <f>15*405-H19+1620</f>
        <v>3240</v>
      </c>
      <c r="J19" s="292">
        <f>H19+I19</f>
        <v>7695</v>
      </c>
      <c r="K19" s="313">
        <f>J19-G19</f>
        <v>1890</v>
      </c>
      <c r="L19" s="311">
        <f>IFERROR(K19/G19*100,0)</f>
        <v>32.558139534883722</v>
      </c>
      <c r="M19" s="311">
        <f>IFERROR(J19/$J$31*100,0)</f>
        <v>35.966347277401262</v>
      </c>
      <c r="N19" s="87"/>
      <c r="O19" s="45"/>
    </row>
    <row r="20" spans="2:15" ht="189" x14ac:dyDescent="0.25">
      <c r="B20" s="332" t="s">
        <v>353</v>
      </c>
      <c r="C20" s="45" t="s">
        <v>466</v>
      </c>
      <c r="D20" s="45" t="s">
        <v>467</v>
      </c>
      <c r="E20" s="86">
        <v>42370</v>
      </c>
      <c r="F20" s="86">
        <v>42735</v>
      </c>
      <c r="G20" s="87">
        <v>11000</v>
      </c>
      <c r="H20" s="87">
        <v>3527.97</v>
      </c>
      <c r="I20" s="87">
        <f>G20-H20</f>
        <v>7472.0300000000007</v>
      </c>
      <c r="J20" s="292">
        <f t="shared" ref="J20:J30" si="0">H20+I20</f>
        <v>11000</v>
      </c>
      <c r="K20" s="313">
        <f t="shared" ref="K20:K30" si="1">J20-G20</f>
        <v>0</v>
      </c>
      <c r="L20" s="311">
        <f t="shared" ref="L20:L30" si="2">IFERROR(K20/G20*100,0)</f>
        <v>0</v>
      </c>
      <c r="M20" s="311">
        <f t="shared" ref="M20:M31" si="3">IFERROR(J20/$J$31*100,0)</f>
        <v>51.413881748071979</v>
      </c>
      <c r="N20" s="87"/>
      <c r="O20" s="45"/>
    </row>
    <row r="21" spans="2:15" ht="70.5" customHeight="1" x14ac:dyDescent="0.25">
      <c r="B21" s="332" t="s">
        <v>353</v>
      </c>
      <c r="C21" s="45" t="s">
        <v>468</v>
      </c>
      <c r="D21" s="45" t="s">
        <v>469</v>
      </c>
      <c r="E21" s="86">
        <v>42522</v>
      </c>
      <c r="F21" s="86">
        <v>42735</v>
      </c>
      <c r="G21" s="87">
        <v>0</v>
      </c>
      <c r="H21" s="87"/>
      <c r="I21" s="87">
        <v>2700</v>
      </c>
      <c r="J21" s="292">
        <f t="shared" si="0"/>
        <v>2700</v>
      </c>
      <c r="K21" s="313">
        <f t="shared" si="1"/>
        <v>2700</v>
      </c>
      <c r="L21" s="311">
        <f t="shared" si="2"/>
        <v>0</v>
      </c>
      <c r="M21" s="311">
        <f t="shared" si="3"/>
        <v>12.619770974526759</v>
      </c>
      <c r="N21" s="87"/>
      <c r="O21" s="45"/>
    </row>
    <row r="22" spans="2:15" ht="75" hidden="1" customHeight="1" x14ac:dyDescent="0.25">
      <c r="B22" s="332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332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332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332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16805</v>
      </c>
      <c r="H31" s="88">
        <f t="shared" ref="H31:I31" si="4">SUM(H19:H30)</f>
        <v>7982.9699999999993</v>
      </c>
      <c r="I31" s="88">
        <f t="shared" si="4"/>
        <v>13412.03</v>
      </c>
      <c r="J31" s="312">
        <f>SUM(J19:J30)</f>
        <v>21395</v>
      </c>
      <c r="K31" s="313">
        <f>J31-G31</f>
        <v>4590</v>
      </c>
      <c r="L31" s="311">
        <f>IFERROR(K31/G31*100,0)</f>
        <v>27.313299613210358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3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'[10]Matriz Objetivos x Projetos'!#REF!</xm:f>
          </x14:formula1>
          <xm:sqref>F13:O13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E11" zoomScale="80" zoomScaleNormal="85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90" t="s">
        <v>429</v>
      </c>
      <c r="G8" s="591"/>
      <c r="H8" s="591"/>
      <c r="I8" s="591"/>
      <c r="J8" s="591"/>
      <c r="K8" s="591"/>
      <c r="L8" s="591"/>
      <c r="M8" s="591"/>
      <c r="N8" s="591"/>
      <c r="O8" s="592"/>
    </row>
    <row r="9" spans="2:15" ht="42.75" customHeight="1" x14ac:dyDescent="0.25">
      <c r="B9" s="543" t="s">
        <v>330</v>
      </c>
      <c r="C9" s="544"/>
      <c r="D9" s="544"/>
      <c r="E9" s="545"/>
      <c r="F9" s="547" t="s">
        <v>430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488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487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8" t="s">
        <v>110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489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55.5" customHeight="1" x14ac:dyDescent="0.25">
      <c r="B19" s="332" t="s">
        <v>492</v>
      </c>
      <c r="C19" s="45" t="s">
        <v>490</v>
      </c>
      <c r="D19" s="593">
        <v>0</v>
      </c>
      <c r="E19" s="86">
        <v>42370</v>
      </c>
      <c r="F19" s="86">
        <v>42735</v>
      </c>
      <c r="G19" s="87">
        <v>9350</v>
      </c>
      <c r="H19" s="87">
        <v>0</v>
      </c>
      <c r="I19" s="87">
        <v>9350</v>
      </c>
      <c r="J19" s="292">
        <f>H19+I19</f>
        <v>9350</v>
      </c>
      <c r="K19" s="313">
        <f>J19-G19</f>
        <v>0</v>
      </c>
      <c r="L19" s="311">
        <f>IFERROR(K19/G19*100,0)</f>
        <v>0</v>
      </c>
      <c r="M19" s="311">
        <f>IFERROR(J19/$J$31*100,0)</f>
        <v>100</v>
      </c>
      <c r="N19" s="87"/>
      <c r="O19" s="45" t="s">
        <v>491</v>
      </c>
    </row>
    <row r="20" spans="2:15" ht="55.5" hidden="1" customHeight="1" x14ac:dyDescent="0.25">
      <c r="B20" s="45"/>
      <c r="C20" s="45"/>
      <c r="D20" s="45"/>
      <c r="E20" s="86"/>
      <c r="F20" s="86"/>
      <c r="G20" s="87"/>
      <c r="H20" s="87"/>
      <c r="I20" s="87"/>
      <c r="J20" s="292">
        <f t="shared" ref="J20:J30" si="0">H20+I20</f>
        <v>0</v>
      </c>
      <c r="K20" s="313">
        <f t="shared" ref="K20:K30" si="1">J20-G20</f>
        <v>0</v>
      </c>
      <c r="L20" s="311">
        <f t="shared" ref="L20:L30" si="2">IFERROR(K20/G20*100,0)</f>
        <v>0</v>
      </c>
      <c r="M20" s="311">
        <f t="shared" ref="M20:M31" si="3">IFERROR(J20/$J$31*100,0)</f>
        <v>0</v>
      </c>
      <c r="N20" s="87"/>
      <c r="O20" s="45"/>
    </row>
    <row r="21" spans="2:15" ht="55.5" hidden="1" customHeight="1" x14ac:dyDescent="0.25">
      <c r="B21" s="45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55.5" hidden="1" customHeight="1" x14ac:dyDescent="0.25">
      <c r="B22" s="45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45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45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9350</v>
      </c>
      <c r="H31" s="88">
        <f t="shared" ref="H31:I31" si="4">SUM(H19:H30)</f>
        <v>0</v>
      </c>
      <c r="I31" s="88">
        <f t="shared" si="4"/>
        <v>9350</v>
      </c>
      <c r="J31" s="312">
        <f>SUM(J19:J30)</f>
        <v>9350</v>
      </c>
      <c r="K31" s="313">
        <f>J31-G31</f>
        <v>0</v>
      </c>
      <c r="L31" s="311">
        <f>IFERROR(K31/G31*100,0)</f>
        <v>0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'[13]Matriz Objetivos x Projetos'!#REF!</xm:f>
          </x14:formula1>
          <xm:sqref>F13:O13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E15" zoomScale="80" zoomScaleNormal="85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17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90" t="s">
        <v>429</v>
      </c>
      <c r="G8" s="591"/>
      <c r="H8" s="591"/>
      <c r="I8" s="591"/>
      <c r="J8" s="591"/>
      <c r="K8" s="591"/>
      <c r="L8" s="591"/>
      <c r="M8" s="591"/>
      <c r="N8" s="591"/>
      <c r="O8" s="592"/>
    </row>
    <row r="9" spans="2:15" ht="42.75" customHeight="1" x14ac:dyDescent="0.25">
      <c r="B9" s="543" t="s">
        <v>330</v>
      </c>
      <c r="C9" s="544"/>
      <c r="D9" s="544"/>
      <c r="E9" s="545"/>
      <c r="F9" s="547" t="s">
        <v>430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495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496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8" t="s">
        <v>110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497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110.25" x14ac:dyDescent="0.25">
      <c r="B19" s="332" t="s">
        <v>492</v>
      </c>
      <c r="C19" s="45" t="s">
        <v>493</v>
      </c>
      <c r="D19" s="593" t="s">
        <v>494</v>
      </c>
      <c r="E19" s="86">
        <v>42370</v>
      </c>
      <c r="F19" s="86">
        <v>42735</v>
      </c>
      <c r="G19" s="87">
        <v>27502</v>
      </c>
      <c r="H19" s="87">
        <v>11459.15</v>
      </c>
      <c r="I19" s="87">
        <v>16042.85</v>
      </c>
      <c r="J19" s="292">
        <f>H19+I19</f>
        <v>27502</v>
      </c>
      <c r="K19" s="313">
        <f>J19-G19</f>
        <v>0</v>
      </c>
      <c r="L19" s="311">
        <f>IFERROR(K19/G19*100,0)</f>
        <v>0</v>
      </c>
      <c r="M19" s="311">
        <f>IFERROR(J19/$J$31*100,0)</f>
        <v>100</v>
      </c>
      <c r="N19" s="87"/>
      <c r="O19" s="45" t="s">
        <v>491</v>
      </c>
    </row>
    <row r="20" spans="2:15" ht="55.5" hidden="1" customHeight="1" x14ac:dyDescent="0.25">
      <c r="B20" s="45"/>
      <c r="C20" s="45"/>
      <c r="D20" s="45"/>
      <c r="E20" s="86"/>
      <c r="F20" s="86"/>
      <c r="G20" s="87"/>
      <c r="H20" s="87"/>
      <c r="I20" s="87"/>
      <c r="J20" s="292">
        <f t="shared" ref="J20:J30" si="0">H20+I20</f>
        <v>0</v>
      </c>
      <c r="K20" s="313">
        <f t="shared" ref="K20:K30" si="1">J20-G20</f>
        <v>0</v>
      </c>
      <c r="L20" s="311">
        <f t="shared" ref="L20:L30" si="2">IFERROR(K20/G20*100,0)</f>
        <v>0</v>
      </c>
      <c r="M20" s="311">
        <f t="shared" ref="M20:M31" si="3">IFERROR(J20/$J$31*100,0)</f>
        <v>0</v>
      </c>
      <c r="N20" s="87"/>
      <c r="O20" s="45"/>
    </row>
    <row r="21" spans="2:15" ht="55.5" hidden="1" customHeight="1" x14ac:dyDescent="0.25">
      <c r="B21" s="45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/>
      <c r="O21" s="45"/>
    </row>
    <row r="22" spans="2:15" ht="55.5" hidden="1" customHeight="1" x14ac:dyDescent="0.25">
      <c r="B22" s="45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45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45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45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27502</v>
      </c>
      <c r="H31" s="88">
        <f t="shared" ref="H31:I31" si="4">SUM(H19:H30)</f>
        <v>11459.15</v>
      </c>
      <c r="I31" s="88">
        <f t="shared" si="4"/>
        <v>16042.85</v>
      </c>
      <c r="J31" s="312">
        <f>SUM(J19:J30)</f>
        <v>27502</v>
      </c>
      <c r="K31" s="313">
        <f>J31-G31</f>
        <v>0</v>
      </c>
      <c r="L31" s="311">
        <f>IFERROR(K31/G31*100,0)</f>
        <v>0</v>
      </c>
      <c r="M31" s="311">
        <f t="shared" si="3"/>
        <v>100</v>
      </c>
      <c r="N31" s="291">
        <f>SUM(N19:N30)</f>
        <v>0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7:E37"/>
    <mergeCell ref="C38:E38"/>
    <mergeCell ref="C39:E39"/>
    <mergeCell ref="B40:O40"/>
    <mergeCell ref="L17:L18"/>
    <mergeCell ref="B31:F31"/>
    <mergeCell ref="B33:O33"/>
    <mergeCell ref="B34:O34"/>
    <mergeCell ref="B35:E35"/>
    <mergeCell ref="C36:E36"/>
    <mergeCell ref="M16:M18"/>
    <mergeCell ref="N16:N18"/>
    <mergeCell ref="O16:O18"/>
    <mergeCell ref="C17:C18"/>
    <mergeCell ref="D17:D18"/>
    <mergeCell ref="E17:E18"/>
    <mergeCell ref="F17:F18"/>
    <mergeCell ref="G17:G18"/>
    <mergeCell ref="H17:J17"/>
    <mergeCell ref="K17:K18"/>
    <mergeCell ref="B13:E13"/>
    <mergeCell ref="F13:O13"/>
    <mergeCell ref="B14:E14"/>
    <mergeCell ref="F14:O14"/>
    <mergeCell ref="B15:O15"/>
    <mergeCell ref="B16:B18"/>
    <mergeCell ref="C16:D16"/>
    <mergeCell ref="E16:F16"/>
    <mergeCell ref="G16:J16"/>
    <mergeCell ref="K16:L16"/>
    <mergeCell ref="B10:E10"/>
    <mergeCell ref="F10:O10"/>
    <mergeCell ref="B11:E11"/>
    <mergeCell ref="F11:O11"/>
    <mergeCell ref="B12:E12"/>
    <mergeCell ref="F12:O12"/>
    <mergeCell ref="B6:O6"/>
    <mergeCell ref="B7:O7"/>
    <mergeCell ref="B8:E8"/>
    <mergeCell ref="F8:O8"/>
    <mergeCell ref="B9:E9"/>
    <mergeCell ref="F9:O9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'[13]Matriz Objetivos x Projetos'!#REF!</xm:f>
          </x14:formula1>
          <xm:sqref>F13:O13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E20" zoomScale="80" zoomScaleNormal="75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20.4257812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429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430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349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470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471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124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472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78.75" x14ac:dyDescent="0.25">
      <c r="B19" s="332"/>
      <c r="C19" s="45" t="s">
        <v>473</v>
      </c>
      <c r="D19" s="45" t="s">
        <v>474</v>
      </c>
      <c r="E19" s="86">
        <v>42370</v>
      </c>
      <c r="F19" s="86">
        <v>42735</v>
      </c>
      <c r="G19" s="87">
        <v>50996</v>
      </c>
      <c r="H19" s="87">
        <v>21248.3</v>
      </c>
      <c r="I19" s="87">
        <f>G19-H19</f>
        <v>29747.7</v>
      </c>
      <c r="J19" s="292">
        <f>H19+I19</f>
        <v>50996</v>
      </c>
      <c r="K19" s="313">
        <f>J19-G19</f>
        <v>0</v>
      </c>
      <c r="L19" s="311">
        <f>IFERROR(K19/G19*100,0)</f>
        <v>0</v>
      </c>
      <c r="M19" s="311">
        <f>IFERROR(J19/$J$31*100,0)</f>
        <v>89.068203650336216</v>
      </c>
      <c r="N19" s="87">
        <v>50996</v>
      </c>
      <c r="O19" s="45"/>
    </row>
    <row r="20" spans="2:15" ht="78.75" x14ac:dyDescent="0.25">
      <c r="B20" s="332"/>
      <c r="C20" s="45" t="s">
        <v>475</v>
      </c>
      <c r="D20" s="45" t="s">
        <v>476</v>
      </c>
      <c r="E20" s="86">
        <v>42370</v>
      </c>
      <c r="F20" s="86">
        <v>42735</v>
      </c>
      <c r="G20" s="87">
        <v>5100</v>
      </c>
      <c r="H20" s="87">
        <v>2125</v>
      </c>
      <c r="I20" s="87">
        <f>G20-H20</f>
        <v>2975</v>
      </c>
      <c r="J20" s="292">
        <f t="shared" ref="J20:J30" si="0">H20+I20</f>
        <v>5100</v>
      </c>
      <c r="K20" s="313">
        <f t="shared" ref="K20:K30" si="1">J20-G20</f>
        <v>0</v>
      </c>
      <c r="L20" s="311">
        <f t="shared" ref="L20:L30" si="2">IFERROR(K20/G20*100,0)</f>
        <v>0</v>
      </c>
      <c r="M20" s="311">
        <f t="shared" ref="M20:M31" si="3">IFERROR(J20/$J$31*100,0)</f>
        <v>8.9075189939743247</v>
      </c>
      <c r="N20" s="87">
        <v>5100</v>
      </c>
      <c r="O20" s="45"/>
    </row>
    <row r="21" spans="2:15" ht="62.25" customHeight="1" x14ac:dyDescent="0.25">
      <c r="B21" s="332" t="s">
        <v>399</v>
      </c>
      <c r="C21" s="45" t="s">
        <v>477</v>
      </c>
      <c r="D21" s="45" t="s">
        <v>478</v>
      </c>
      <c r="E21" s="86">
        <v>42522</v>
      </c>
      <c r="F21" s="86">
        <v>42735</v>
      </c>
      <c r="G21" s="87">
        <v>0</v>
      </c>
      <c r="H21" s="87">
        <v>0</v>
      </c>
      <c r="I21" s="87">
        <v>1159</v>
      </c>
      <c r="J21" s="292">
        <f t="shared" si="0"/>
        <v>1159</v>
      </c>
      <c r="K21" s="313">
        <f t="shared" si="1"/>
        <v>1159</v>
      </c>
      <c r="L21" s="311">
        <f t="shared" si="2"/>
        <v>0</v>
      </c>
      <c r="M21" s="311">
        <f t="shared" si="3"/>
        <v>2.0242773556894593</v>
      </c>
      <c r="N21" s="87">
        <v>1159</v>
      </c>
      <c r="O21" s="45"/>
    </row>
    <row r="22" spans="2:15" ht="75" hidden="1" customHeight="1" x14ac:dyDescent="0.25">
      <c r="B22" s="332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332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332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332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56096</v>
      </c>
      <c r="H31" s="88">
        <f t="shared" ref="H31:I31" si="4">SUM(H19:H30)</f>
        <v>23373.3</v>
      </c>
      <c r="I31" s="88">
        <f t="shared" si="4"/>
        <v>33881.699999999997</v>
      </c>
      <c r="J31" s="312">
        <f>SUM(J19:J30)</f>
        <v>57255</v>
      </c>
      <c r="K31" s="313">
        <f>J31-G31</f>
        <v>1159</v>
      </c>
      <c r="L31" s="311">
        <f>IFERROR(K31/G31*100,0)</f>
        <v>2.066100969766115</v>
      </c>
      <c r="M31" s="311">
        <f t="shared" si="3"/>
        <v>100</v>
      </c>
      <c r="N31" s="291">
        <f>SUM(N19:N30)</f>
        <v>57255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32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'[11]Matriz Objetivos x Projetos'!#REF!</xm:f>
          </x14:formula1>
          <xm:sqref>F13:O13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O40"/>
  <sheetViews>
    <sheetView showGridLines="0" tabSelected="1" view="pageBreakPreview" topLeftCell="E10" zoomScale="80" zoomScaleNormal="75" zoomScaleSheetLayoutView="80" workbookViewId="0">
      <selection activeCell="O48" sqref="O48"/>
    </sheetView>
  </sheetViews>
  <sheetFormatPr defaultRowHeight="15" x14ac:dyDescent="0.25"/>
  <cols>
    <col min="1" max="1" width="12.140625" style="2" customWidth="1"/>
    <col min="2" max="2" width="13" style="2" customWidth="1"/>
    <col min="3" max="3" width="19.85546875" style="2" customWidth="1"/>
    <col min="4" max="4" width="20.42578125" style="2" customWidth="1"/>
    <col min="5" max="5" width="27.5703125" style="2" customWidth="1"/>
    <col min="6" max="6" width="27.140625" style="2" customWidth="1"/>
    <col min="7" max="7" width="24.7109375" style="2" customWidth="1"/>
    <col min="8" max="8" width="18.5703125" style="2" customWidth="1"/>
    <col min="9" max="9" width="27.140625" style="2" customWidth="1"/>
    <col min="10" max="10" width="30" style="2" customWidth="1"/>
    <col min="11" max="11" width="19.5703125" style="2" customWidth="1"/>
    <col min="12" max="12" width="25" style="2" customWidth="1"/>
    <col min="13" max="13" width="14" style="2" customWidth="1"/>
    <col min="14" max="14" width="25.85546875" style="4" customWidth="1"/>
    <col min="15" max="15" width="36" style="4" customWidth="1"/>
    <col min="16" max="21" width="9.140625" style="2"/>
    <col min="22" max="22" width="14" style="2" bestFit="1" customWidth="1"/>
    <col min="23" max="16384" width="9.140625" style="2"/>
  </cols>
  <sheetData>
    <row r="5" spans="2:15" ht="39" customHeight="1" x14ac:dyDescent="0.25"/>
    <row r="6" spans="2:15" ht="31.5" customHeight="1" x14ac:dyDescent="0.25">
      <c r="B6" s="550" t="s">
        <v>343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2:15" ht="43.5" hidden="1" customHeight="1" x14ac:dyDescent="0.25">
      <c r="B7" s="546" t="s">
        <v>346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2:15" ht="42.75" customHeight="1" x14ac:dyDescent="0.25">
      <c r="B8" s="543" t="s">
        <v>300</v>
      </c>
      <c r="C8" s="544"/>
      <c r="D8" s="544"/>
      <c r="E8" s="545"/>
      <c r="F8" s="547" t="s">
        <v>374</v>
      </c>
      <c r="G8" s="548"/>
      <c r="H8" s="548"/>
      <c r="I8" s="548"/>
      <c r="J8" s="548"/>
      <c r="K8" s="548"/>
      <c r="L8" s="548"/>
      <c r="M8" s="548"/>
      <c r="N8" s="548"/>
      <c r="O8" s="549"/>
    </row>
    <row r="9" spans="2:15" ht="42.75" customHeight="1" x14ac:dyDescent="0.25">
      <c r="B9" s="543" t="s">
        <v>330</v>
      </c>
      <c r="C9" s="544"/>
      <c r="D9" s="544"/>
      <c r="E9" s="545"/>
      <c r="F9" s="547" t="s">
        <v>375</v>
      </c>
      <c r="G9" s="548"/>
      <c r="H9" s="548"/>
      <c r="I9" s="548"/>
      <c r="J9" s="548"/>
      <c r="K9" s="548"/>
      <c r="L9" s="548"/>
      <c r="M9" s="548"/>
      <c r="N9" s="548"/>
      <c r="O9" s="549"/>
    </row>
    <row r="10" spans="2:15" ht="42.75" customHeight="1" x14ac:dyDescent="0.25">
      <c r="B10" s="543" t="s">
        <v>345</v>
      </c>
      <c r="C10" s="544"/>
      <c r="D10" s="544"/>
      <c r="E10" s="545"/>
      <c r="F10" s="548" t="s">
        <v>376</v>
      </c>
      <c r="G10" s="548"/>
      <c r="H10" s="548"/>
      <c r="I10" s="548"/>
      <c r="J10" s="548"/>
      <c r="K10" s="548"/>
      <c r="L10" s="548"/>
      <c r="M10" s="548"/>
      <c r="N10" s="548"/>
      <c r="O10" s="549"/>
    </row>
    <row r="11" spans="2:15" ht="42.75" customHeight="1" x14ac:dyDescent="0.25">
      <c r="B11" s="543" t="s">
        <v>331</v>
      </c>
      <c r="C11" s="544"/>
      <c r="D11" s="544"/>
      <c r="E11" s="545"/>
      <c r="F11" s="547" t="s">
        <v>479</v>
      </c>
      <c r="G11" s="548"/>
      <c r="H11" s="548"/>
      <c r="I11" s="548"/>
      <c r="J11" s="548"/>
      <c r="K11" s="548"/>
      <c r="L11" s="548"/>
      <c r="M11" s="548"/>
      <c r="N11" s="548"/>
      <c r="O11" s="549"/>
    </row>
    <row r="12" spans="2:15" ht="42.75" customHeight="1" x14ac:dyDescent="0.25">
      <c r="B12" s="543" t="s">
        <v>332</v>
      </c>
      <c r="C12" s="544"/>
      <c r="D12" s="544"/>
      <c r="E12" s="545"/>
      <c r="F12" s="547" t="s">
        <v>480</v>
      </c>
      <c r="G12" s="548"/>
      <c r="H12" s="548"/>
      <c r="I12" s="548"/>
      <c r="J12" s="548"/>
      <c r="K12" s="548"/>
      <c r="L12" s="548"/>
      <c r="M12" s="548"/>
      <c r="N12" s="548"/>
      <c r="O12" s="549"/>
    </row>
    <row r="13" spans="2:15" ht="61.5" customHeight="1" x14ac:dyDescent="0.25">
      <c r="B13" s="543" t="s">
        <v>333</v>
      </c>
      <c r="C13" s="544"/>
      <c r="D13" s="544"/>
      <c r="E13" s="545"/>
      <c r="F13" s="547" t="s">
        <v>130</v>
      </c>
      <c r="G13" s="548"/>
      <c r="H13" s="548"/>
      <c r="I13" s="548"/>
      <c r="J13" s="548"/>
      <c r="K13" s="548"/>
      <c r="L13" s="548"/>
      <c r="M13" s="548"/>
      <c r="N13" s="548"/>
      <c r="O13" s="549"/>
    </row>
    <row r="14" spans="2:15" ht="60.75" customHeight="1" x14ac:dyDescent="0.25">
      <c r="B14" s="553" t="s">
        <v>334</v>
      </c>
      <c r="C14" s="554"/>
      <c r="D14" s="554"/>
      <c r="E14" s="555"/>
      <c r="F14" s="556" t="s">
        <v>481</v>
      </c>
      <c r="G14" s="557"/>
      <c r="H14" s="557"/>
      <c r="I14" s="557"/>
      <c r="J14" s="557"/>
      <c r="K14" s="557"/>
      <c r="L14" s="557"/>
      <c r="M14" s="557"/>
      <c r="N14" s="557"/>
      <c r="O14" s="558"/>
    </row>
    <row r="15" spans="2:15" s="110" customFormat="1" ht="54" customHeight="1" x14ac:dyDescent="0.25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</row>
    <row r="16" spans="2:15" ht="54.75" customHeight="1" x14ac:dyDescent="0.25">
      <c r="B16" s="527" t="s">
        <v>338</v>
      </c>
      <c r="C16" s="536" t="s">
        <v>21</v>
      </c>
      <c r="D16" s="538"/>
      <c r="E16" s="536" t="s">
        <v>6</v>
      </c>
      <c r="F16" s="538"/>
      <c r="G16" s="536" t="s">
        <v>301</v>
      </c>
      <c r="H16" s="537"/>
      <c r="I16" s="537"/>
      <c r="J16" s="538"/>
      <c r="K16" s="536" t="s">
        <v>22</v>
      </c>
      <c r="L16" s="538"/>
      <c r="M16" s="559" t="s">
        <v>149</v>
      </c>
      <c r="N16" s="527" t="s">
        <v>150</v>
      </c>
      <c r="O16" s="527" t="s">
        <v>9</v>
      </c>
    </row>
    <row r="17" spans="2:15" ht="31.5" customHeight="1" x14ac:dyDescent="0.25">
      <c r="B17" s="542"/>
      <c r="C17" s="527" t="s">
        <v>4</v>
      </c>
      <c r="D17" s="527" t="s">
        <v>5</v>
      </c>
      <c r="E17" s="527" t="s">
        <v>7</v>
      </c>
      <c r="F17" s="527" t="s">
        <v>8</v>
      </c>
      <c r="G17" s="527" t="s">
        <v>305</v>
      </c>
      <c r="H17" s="536" t="s">
        <v>294</v>
      </c>
      <c r="I17" s="537"/>
      <c r="J17" s="538"/>
      <c r="K17" s="527" t="s">
        <v>302</v>
      </c>
      <c r="L17" s="527" t="s">
        <v>328</v>
      </c>
      <c r="M17" s="560"/>
      <c r="N17" s="542"/>
      <c r="O17" s="542"/>
    </row>
    <row r="18" spans="2:15" ht="76.5" customHeight="1" x14ac:dyDescent="0.25">
      <c r="B18" s="528"/>
      <c r="C18" s="528"/>
      <c r="D18" s="528"/>
      <c r="E18" s="528"/>
      <c r="F18" s="528"/>
      <c r="G18" s="528"/>
      <c r="H18" s="310" t="s">
        <v>324</v>
      </c>
      <c r="I18" s="310" t="s">
        <v>327</v>
      </c>
      <c r="J18" s="310" t="s">
        <v>304</v>
      </c>
      <c r="K18" s="528"/>
      <c r="L18" s="528"/>
      <c r="M18" s="561"/>
      <c r="N18" s="528"/>
      <c r="O18" s="528"/>
    </row>
    <row r="19" spans="2:15" ht="63.75" customHeight="1" x14ac:dyDescent="0.25">
      <c r="B19" s="332" t="s">
        <v>399</v>
      </c>
      <c r="C19" s="45" t="s">
        <v>482</v>
      </c>
      <c r="D19" s="45" t="s">
        <v>483</v>
      </c>
      <c r="E19" s="86">
        <v>42522</v>
      </c>
      <c r="F19" s="86">
        <v>42735</v>
      </c>
      <c r="G19" s="87">
        <v>0</v>
      </c>
      <c r="H19" s="87">
        <v>0</v>
      </c>
      <c r="I19" s="87">
        <f>20000-4898+3825-80</f>
        <v>18847</v>
      </c>
      <c r="J19" s="292">
        <v>18847</v>
      </c>
      <c r="K19" s="313">
        <f>J19-G19</f>
        <v>18847</v>
      </c>
      <c r="L19" s="311">
        <f>IFERROR(K19/G19*100,0)</f>
        <v>0</v>
      </c>
      <c r="M19" s="311">
        <f>IFERROR(J19/$J$31*100,0)</f>
        <v>33.905409538201376</v>
      </c>
      <c r="N19" s="87">
        <v>50996</v>
      </c>
      <c r="O19" s="45"/>
    </row>
    <row r="20" spans="2:15" ht="58.5" customHeight="1" x14ac:dyDescent="0.25">
      <c r="B20" s="332" t="s">
        <v>399</v>
      </c>
      <c r="C20" s="45" t="s">
        <v>484</v>
      </c>
      <c r="D20" s="45" t="s">
        <v>485</v>
      </c>
      <c r="E20" s="86">
        <v>42522</v>
      </c>
      <c r="F20" s="86">
        <v>42735</v>
      </c>
      <c r="G20" s="87"/>
      <c r="H20" s="87"/>
      <c r="I20" s="87">
        <f>39240-2500</f>
        <v>36740</v>
      </c>
      <c r="J20" s="292">
        <f t="shared" ref="J20:J30" si="0">H20+I20</f>
        <v>36740</v>
      </c>
      <c r="K20" s="313">
        <f t="shared" ref="K20:K30" si="1">J20-G20</f>
        <v>36740</v>
      </c>
      <c r="L20" s="311">
        <f t="shared" ref="L20:L30" si="2">IFERROR(K20/G20*100,0)</f>
        <v>0</v>
      </c>
      <c r="M20" s="311">
        <f t="shared" ref="M20:M31" si="3">IFERROR(J20/$J$31*100,0)</f>
        <v>66.094590461798617</v>
      </c>
      <c r="N20" s="87">
        <v>5100</v>
      </c>
      <c r="O20" s="45"/>
    </row>
    <row r="21" spans="2:15" ht="62.25" hidden="1" customHeight="1" x14ac:dyDescent="0.25">
      <c r="B21" s="332"/>
      <c r="C21" s="45"/>
      <c r="D21" s="45"/>
      <c r="E21" s="86"/>
      <c r="F21" s="86"/>
      <c r="G21" s="87"/>
      <c r="H21" s="87"/>
      <c r="I21" s="87"/>
      <c r="J21" s="292">
        <f t="shared" si="0"/>
        <v>0</v>
      </c>
      <c r="K21" s="313">
        <f t="shared" si="1"/>
        <v>0</v>
      </c>
      <c r="L21" s="311">
        <f t="shared" si="2"/>
        <v>0</v>
      </c>
      <c r="M21" s="311">
        <f t="shared" si="3"/>
        <v>0</v>
      </c>
      <c r="N21" s="87">
        <v>1159</v>
      </c>
      <c r="O21" s="45"/>
    </row>
    <row r="22" spans="2:15" ht="75" hidden="1" customHeight="1" x14ac:dyDescent="0.25">
      <c r="B22" s="332"/>
      <c r="C22" s="45"/>
      <c r="D22" s="45"/>
      <c r="E22" s="86"/>
      <c r="F22" s="86"/>
      <c r="G22" s="87"/>
      <c r="H22" s="87"/>
      <c r="I22" s="87"/>
      <c r="J22" s="292">
        <f t="shared" si="0"/>
        <v>0</v>
      </c>
      <c r="K22" s="313">
        <f t="shared" si="1"/>
        <v>0</v>
      </c>
      <c r="L22" s="311">
        <f t="shared" si="2"/>
        <v>0</v>
      </c>
      <c r="M22" s="311">
        <f t="shared" si="3"/>
        <v>0</v>
      </c>
      <c r="N22" s="87"/>
      <c r="O22" s="45"/>
    </row>
    <row r="23" spans="2:15" ht="55.5" hidden="1" customHeight="1" x14ac:dyDescent="0.25">
      <c r="B23" s="332"/>
      <c r="C23" s="45"/>
      <c r="D23" s="45"/>
      <c r="E23" s="86"/>
      <c r="F23" s="86"/>
      <c r="G23" s="87"/>
      <c r="H23" s="87"/>
      <c r="I23" s="87"/>
      <c r="J23" s="292">
        <f t="shared" si="0"/>
        <v>0</v>
      </c>
      <c r="K23" s="313">
        <f t="shared" si="1"/>
        <v>0</v>
      </c>
      <c r="L23" s="311">
        <f t="shared" si="2"/>
        <v>0</v>
      </c>
      <c r="M23" s="311">
        <f t="shared" si="3"/>
        <v>0</v>
      </c>
      <c r="N23" s="87"/>
      <c r="O23" s="45"/>
    </row>
    <row r="24" spans="2:15" ht="55.5" hidden="1" customHeight="1" x14ac:dyDescent="0.25">
      <c r="B24" s="332"/>
      <c r="C24" s="45"/>
      <c r="D24" s="45"/>
      <c r="E24" s="86"/>
      <c r="F24" s="86"/>
      <c r="G24" s="87"/>
      <c r="H24" s="87"/>
      <c r="I24" s="87"/>
      <c r="J24" s="292">
        <f t="shared" si="0"/>
        <v>0</v>
      </c>
      <c r="K24" s="313">
        <f t="shared" si="1"/>
        <v>0</v>
      </c>
      <c r="L24" s="311">
        <f t="shared" si="2"/>
        <v>0</v>
      </c>
      <c r="M24" s="311">
        <f t="shared" si="3"/>
        <v>0</v>
      </c>
      <c r="N24" s="87"/>
      <c r="O24" s="45"/>
    </row>
    <row r="25" spans="2:15" ht="55.5" hidden="1" customHeight="1" x14ac:dyDescent="0.25">
      <c r="B25" s="332"/>
      <c r="C25" s="45"/>
      <c r="D25" s="45"/>
      <c r="E25" s="86"/>
      <c r="F25" s="86"/>
      <c r="G25" s="87"/>
      <c r="H25" s="87"/>
      <c r="I25" s="87"/>
      <c r="J25" s="292">
        <f t="shared" si="0"/>
        <v>0</v>
      </c>
      <c r="K25" s="313">
        <f t="shared" si="1"/>
        <v>0</v>
      </c>
      <c r="L25" s="311">
        <f t="shared" si="2"/>
        <v>0</v>
      </c>
      <c r="M25" s="311">
        <f t="shared" si="3"/>
        <v>0</v>
      </c>
      <c r="N25" s="87"/>
      <c r="O25" s="45"/>
    </row>
    <row r="26" spans="2:15" ht="55.5" hidden="1" customHeight="1" x14ac:dyDescent="0.25">
      <c r="B26" s="45"/>
      <c r="C26" s="45"/>
      <c r="D26" s="45"/>
      <c r="E26" s="86"/>
      <c r="F26" s="86"/>
      <c r="G26" s="87"/>
      <c r="H26" s="87"/>
      <c r="I26" s="87"/>
      <c r="J26" s="292">
        <f t="shared" si="0"/>
        <v>0</v>
      </c>
      <c r="K26" s="313">
        <f t="shared" si="1"/>
        <v>0</v>
      </c>
      <c r="L26" s="311">
        <f t="shared" si="2"/>
        <v>0</v>
      </c>
      <c r="M26" s="311">
        <f t="shared" si="3"/>
        <v>0</v>
      </c>
      <c r="N26" s="87"/>
      <c r="O26" s="45"/>
    </row>
    <row r="27" spans="2:15" ht="55.5" hidden="1" customHeight="1" x14ac:dyDescent="0.25">
      <c r="B27" s="45"/>
      <c r="C27" s="45"/>
      <c r="D27" s="45"/>
      <c r="E27" s="86"/>
      <c r="F27" s="86"/>
      <c r="G27" s="87"/>
      <c r="H27" s="87"/>
      <c r="I27" s="87"/>
      <c r="J27" s="292">
        <f t="shared" si="0"/>
        <v>0</v>
      </c>
      <c r="K27" s="313">
        <f t="shared" si="1"/>
        <v>0</v>
      </c>
      <c r="L27" s="311">
        <f t="shared" si="2"/>
        <v>0</v>
      </c>
      <c r="M27" s="311">
        <f t="shared" si="3"/>
        <v>0</v>
      </c>
      <c r="N27" s="87"/>
      <c r="O27" s="45"/>
    </row>
    <row r="28" spans="2:15" ht="55.5" hidden="1" customHeight="1" x14ac:dyDescent="0.25">
      <c r="B28" s="45"/>
      <c r="C28" s="45"/>
      <c r="D28" s="45"/>
      <c r="E28" s="86"/>
      <c r="F28" s="86"/>
      <c r="G28" s="87"/>
      <c r="H28" s="87"/>
      <c r="I28" s="87"/>
      <c r="J28" s="292">
        <f t="shared" si="0"/>
        <v>0</v>
      </c>
      <c r="K28" s="313">
        <f t="shared" si="1"/>
        <v>0</v>
      </c>
      <c r="L28" s="311">
        <f t="shared" si="2"/>
        <v>0</v>
      </c>
      <c r="M28" s="311">
        <f t="shared" si="3"/>
        <v>0</v>
      </c>
      <c r="N28" s="87"/>
      <c r="O28" s="45"/>
    </row>
    <row r="29" spans="2:15" ht="55.5" hidden="1" customHeight="1" x14ac:dyDescent="0.25">
      <c r="B29" s="45"/>
      <c r="C29" s="45"/>
      <c r="D29" s="45"/>
      <c r="E29" s="86"/>
      <c r="F29" s="86"/>
      <c r="G29" s="87"/>
      <c r="H29" s="87"/>
      <c r="I29" s="87"/>
      <c r="J29" s="292">
        <f t="shared" si="0"/>
        <v>0</v>
      </c>
      <c r="K29" s="313">
        <f t="shared" si="1"/>
        <v>0</v>
      </c>
      <c r="L29" s="311">
        <f t="shared" si="2"/>
        <v>0</v>
      </c>
      <c r="M29" s="311">
        <f t="shared" si="3"/>
        <v>0</v>
      </c>
      <c r="N29" s="87"/>
      <c r="O29" s="45"/>
    </row>
    <row r="30" spans="2:15" ht="55.5" hidden="1" customHeight="1" x14ac:dyDescent="0.25">
      <c r="B30" s="45"/>
      <c r="C30" s="45"/>
      <c r="D30" s="45"/>
      <c r="E30" s="86"/>
      <c r="F30" s="86"/>
      <c r="G30" s="87"/>
      <c r="H30" s="87"/>
      <c r="I30" s="87"/>
      <c r="J30" s="292">
        <f t="shared" si="0"/>
        <v>0</v>
      </c>
      <c r="K30" s="313">
        <f t="shared" si="1"/>
        <v>0</v>
      </c>
      <c r="L30" s="311">
        <f t="shared" si="2"/>
        <v>0</v>
      </c>
      <c r="M30" s="311">
        <f t="shared" si="3"/>
        <v>0</v>
      </c>
      <c r="N30" s="87"/>
      <c r="O30" s="45"/>
    </row>
    <row r="31" spans="2:15" s="3" customFormat="1" ht="24.75" customHeight="1" x14ac:dyDescent="0.3">
      <c r="B31" s="539" t="s">
        <v>3</v>
      </c>
      <c r="C31" s="540"/>
      <c r="D31" s="540"/>
      <c r="E31" s="540"/>
      <c r="F31" s="540"/>
      <c r="G31" s="88">
        <f>SUM(G19:G30)</f>
        <v>0</v>
      </c>
      <c r="H31" s="88">
        <f t="shared" ref="H31:I31" si="4">SUM(H19:H30)</f>
        <v>0</v>
      </c>
      <c r="I31" s="88">
        <f t="shared" si="4"/>
        <v>55587</v>
      </c>
      <c r="J31" s="312">
        <f>SUM(J19:J30)</f>
        <v>55587</v>
      </c>
      <c r="K31" s="313">
        <f>J31-G31</f>
        <v>55587</v>
      </c>
      <c r="L31" s="311">
        <f>IFERROR(K31/G31*100,0)</f>
        <v>0</v>
      </c>
      <c r="M31" s="311">
        <f t="shared" si="3"/>
        <v>100</v>
      </c>
      <c r="N31" s="291">
        <f>SUM(N19:N30)</f>
        <v>57255</v>
      </c>
      <c r="O31" s="88"/>
    </row>
    <row r="32" spans="2:15" ht="15.75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</row>
    <row r="33" spans="2:15" ht="36" customHeight="1" x14ac:dyDescent="0.25">
      <c r="B33" s="529" t="s">
        <v>335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1"/>
    </row>
    <row r="34" spans="2:15" ht="95.25" customHeight="1" x14ac:dyDescent="0.25">
      <c r="B34" s="585" t="s">
        <v>486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7"/>
    </row>
    <row r="35" spans="2:15" ht="15" hidden="1" customHeight="1" x14ac:dyDescent="0.25">
      <c r="B35" s="535" t="s">
        <v>23</v>
      </c>
      <c r="C35" s="535"/>
      <c r="D35" s="535"/>
      <c r="E35" s="535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5" hidden="1" customHeight="1" x14ac:dyDescent="0.25">
      <c r="B36" s="92" t="s">
        <v>27</v>
      </c>
      <c r="C36" s="541" t="s">
        <v>31</v>
      </c>
      <c r="D36" s="541"/>
      <c r="E36" s="541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5" hidden="1" customHeight="1" x14ac:dyDescent="0.25">
      <c r="B37" s="92" t="s">
        <v>28</v>
      </c>
      <c r="C37" s="541" t="s">
        <v>24</v>
      </c>
      <c r="D37" s="541"/>
      <c r="E37" s="541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5" hidden="1" customHeight="1" x14ac:dyDescent="0.25">
      <c r="B38" s="92" t="s">
        <v>29</v>
      </c>
      <c r="C38" s="541" t="s">
        <v>25</v>
      </c>
      <c r="D38" s="541"/>
      <c r="E38" s="541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5" hidden="1" customHeight="1" x14ac:dyDescent="0.25">
      <c r="B39" s="92" t="s">
        <v>30</v>
      </c>
      <c r="C39" s="541" t="s">
        <v>26</v>
      </c>
      <c r="D39" s="541"/>
      <c r="E39" s="541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ht="15" customHeight="1" x14ac:dyDescent="0.25">
      <c r="B40" s="526" t="s">
        <v>339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</sheetData>
  <sheetProtection formatCells="0" formatRows="0" insertRows="0" deleteRows="0"/>
  <mergeCells count="42">
    <mergeCell ref="C38:E38"/>
    <mergeCell ref="C39:E39"/>
    <mergeCell ref="B40:O40"/>
    <mergeCell ref="F9:O9"/>
    <mergeCell ref="B31:F31"/>
    <mergeCell ref="B33:O33"/>
    <mergeCell ref="B34:O34"/>
    <mergeCell ref="B35:E35"/>
    <mergeCell ref="C36:E36"/>
    <mergeCell ref="C37:E37"/>
    <mergeCell ref="O16:O18"/>
    <mergeCell ref="C17:C18"/>
    <mergeCell ref="D17:D18"/>
    <mergeCell ref="E17:E18"/>
    <mergeCell ref="F17:F18"/>
    <mergeCell ref="G17:G18"/>
    <mergeCell ref="H17:J17"/>
    <mergeCell ref="K17:K18"/>
    <mergeCell ref="L17:L18"/>
    <mergeCell ref="B14:E14"/>
    <mergeCell ref="F14:O14"/>
    <mergeCell ref="B15:O15"/>
    <mergeCell ref="B16:B18"/>
    <mergeCell ref="C16:D16"/>
    <mergeCell ref="E16:F16"/>
    <mergeCell ref="G16:J16"/>
    <mergeCell ref="K16:L16"/>
    <mergeCell ref="M16:M18"/>
    <mergeCell ref="N16:N18"/>
    <mergeCell ref="B11:E11"/>
    <mergeCell ref="F11:O11"/>
    <mergeCell ref="B12:E12"/>
    <mergeCell ref="F12:O12"/>
    <mergeCell ref="B13:E13"/>
    <mergeCell ref="F13:O13"/>
    <mergeCell ref="B6:O6"/>
    <mergeCell ref="B7:O7"/>
    <mergeCell ref="B8:E8"/>
    <mergeCell ref="F8:O8"/>
    <mergeCell ref="B9:E9"/>
    <mergeCell ref="B10:E10"/>
    <mergeCell ref="F10:O10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'[12]Matriz Objetivos x Projetos'!#REF!</xm:f>
          </x14:formula1>
          <xm:sqref>F13:O13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5"/>
  <sheetViews>
    <sheetView showGridLines="0" zoomScale="50" zoomScaleNormal="50" zoomScaleSheetLayoutView="50" workbookViewId="0">
      <selection activeCell="N34" activeCellId="1" sqref="A30:Q37 N34"/>
    </sheetView>
  </sheetViews>
  <sheetFormatPr defaultRowHeight="18.75" x14ac:dyDescent="0.3"/>
  <cols>
    <col min="1" max="1" width="101.28515625" style="56" customWidth="1"/>
    <col min="2" max="2" width="92.28515625" style="57" customWidth="1"/>
    <col min="3" max="3" width="33.5703125" style="57" customWidth="1"/>
    <col min="4" max="4" width="38.7109375" style="146" customWidth="1"/>
    <col min="5" max="5" width="39" style="56" bestFit="1" customWidth="1"/>
    <col min="6" max="6" width="9.140625" style="145"/>
    <col min="7" max="254" width="9.140625" style="56"/>
    <col min="255" max="255" width="101.28515625" style="56" customWidth="1"/>
    <col min="256" max="256" width="92.28515625" style="56" customWidth="1"/>
    <col min="257" max="257" width="27.85546875" style="56" customWidth="1"/>
    <col min="258" max="258" width="29.5703125" style="56" customWidth="1"/>
    <col min="259" max="259" width="27.28515625" style="56" customWidth="1"/>
    <col min="260" max="260" width="27.7109375" style="56" customWidth="1"/>
    <col min="261" max="261" width="46.140625" style="56" customWidth="1"/>
    <col min="262" max="510" width="9.140625" style="56"/>
    <col min="511" max="511" width="101.28515625" style="56" customWidth="1"/>
    <col min="512" max="512" width="92.28515625" style="56" customWidth="1"/>
    <col min="513" max="513" width="27.85546875" style="56" customWidth="1"/>
    <col min="514" max="514" width="29.5703125" style="56" customWidth="1"/>
    <col min="515" max="515" width="27.28515625" style="56" customWidth="1"/>
    <col min="516" max="516" width="27.7109375" style="56" customWidth="1"/>
    <col min="517" max="517" width="46.140625" style="56" customWidth="1"/>
    <col min="518" max="766" width="9.140625" style="56"/>
    <col min="767" max="767" width="101.28515625" style="56" customWidth="1"/>
    <col min="768" max="768" width="92.28515625" style="56" customWidth="1"/>
    <col min="769" max="769" width="27.85546875" style="56" customWidth="1"/>
    <col min="770" max="770" width="29.5703125" style="56" customWidth="1"/>
    <col min="771" max="771" width="27.28515625" style="56" customWidth="1"/>
    <col min="772" max="772" width="27.7109375" style="56" customWidth="1"/>
    <col min="773" max="773" width="46.140625" style="56" customWidth="1"/>
    <col min="774" max="1022" width="9.140625" style="56"/>
    <col min="1023" max="1023" width="101.28515625" style="56" customWidth="1"/>
    <col min="1024" max="1024" width="92.28515625" style="56" customWidth="1"/>
    <col min="1025" max="1025" width="27.85546875" style="56" customWidth="1"/>
    <col min="1026" max="1026" width="29.5703125" style="56" customWidth="1"/>
    <col min="1027" max="1027" width="27.28515625" style="56" customWidth="1"/>
    <col min="1028" max="1028" width="27.7109375" style="56" customWidth="1"/>
    <col min="1029" max="1029" width="46.140625" style="56" customWidth="1"/>
    <col min="1030" max="1278" width="9.140625" style="56"/>
    <col min="1279" max="1279" width="101.28515625" style="56" customWidth="1"/>
    <col min="1280" max="1280" width="92.28515625" style="56" customWidth="1"/>
    <col min="1281" max="1281" width="27.85546875" style="56" customWidth="1"/>
    <col min="1282" max="1282" width="29.5703125" style="56" customWidth="1"/>
    <col min="1283" max="1283" width="27.28515625" style="56" customWidth="1"/>
    <col min="1284" max="1284" width="27.7109375" style="56" customWidth="1"/>
    <col min="1285" max="1285" width="46.140625" style="56" customWidth="1"/>
    <col min="1286" max="1534" width="9.140625" style="56"/>
    <col min="1535" max="1535" width="101.28515625" style="56" customWidth="1"/>
    <col min="1536" max="1536" width="92.28515625" style="56" customWidth="1"/>
    <col min="1537" max="1537" width="27.85546875" style="56" customWidth="1"/>
    <col min="1538" max="1538" width="29.5703125" style="56" customWidth="1"/>
    <col min="1539" max="1539" width="27.28515625" style="56" customWidth="1"/>
    <col min="1540" max="1540" width="27.7109375" style="56" customWidth="1"/>
    <col min="1541" max="1541" width="46.140625" style="56" customWidth="1"/>
    <col min="1542" max="1790" width="9.140625" style="56"/>
    <col min="1791" max="1791" width="101.28515625" style="56" customWidth="1"/>
    <col min="1792" max="1792" width="92.28515625" style="56" customWidth="1"/>
    <col min="1793" max="1793" width="27.85546875" style="56" customWidth="1"/>
    <col min="1794" max="1794" width="29.5703125" style="56" customWidth="1"/>
    <col min="1795" max="1795" width="27.28515625" style="56" customWidth="1"/>
    <col min="1796" max="1796" width="27.7109375" style="56" customWidth="1"/>
    <col min="1797" max="1797" width="46.140625" style="56" customWidth="1"/>
    <col min="1798" max="2046" width="9.140625" style="56"/>
    <col min="2047" max="2047" width="101.28515625" style="56" customWidth="1"/>
    <col min="2048" max="2048" width="92.28515625" style="56" customWidth="1"/>
    <col min="2049" max="2049" width="27.85546875" style="56" customWidth="1"/>
    <col min="2050" max="2050" width="29.5703125" style="56" customWidth="1"/>
    <col min="2051" max="2051" width="27.28515625" style="56" customWidth="1"/>
    <col min="2052" max="2052" width="27.7109375" style="56" customWidth="1"/>
    <col min="2053" max="2053" width="46.140625" style="56" customWidth="1"/>
    <col min="2054" max="2302" width="9.140625" style="56"/>
    <col min="2303" max="2303" width="101.28515625" style="56" customWidth="1"/>
    <col min="2304" max="2304" width="92.28515625" style="56" customWidth="1"/>
    <col min="2305" max="2305" width="27.85546875" style="56" customWidth="1"/>
    <col min="2306" max="2306" width="29.5703125" style="56" customWidth="1"/>
    <col min="2307" max="2307" width="27.28515625" style="56" customWidth="1"/>
    <col min="2308" max="2308" width="27.7109375" style="56" customWidth="1"/>
    <col min="2309" max="2309" width="46.140625" style="56" customWidth="1"/>
    <col min="2310" max="2558" width="9.140625" style="56"/>
    <col min="2559" max="2559" width="101.28515625" style="56" customWidth="1"/>
    <col min="2560" max="2560" width="92.28515625" style="56" customWidth="1"/>
    <col min="2561" max="2561" width="27.85546875" style="56" customWidth="1"/>
    <col min="2562" max="2562" width="29.5703125" style="56" customWidth="1"/>
    <col min="2563" max="2563" width="27.28515625" style="56" customWidth="1"/>
    <col min="2564" max="2564" width="27.7109375" style="56" customWidth="1"/>
    <col min="2565" max="2565" width="46.140625" style="56" customWidth="1"/>
    <col min="2566" max="2814" width="9.140625" style="56"/>
    <col min="2815" max="2815" width="101.28515625" style="56" customWidth="1"/>
    <col min="2816" max="2816" width="92.28515625" style="56" customWidth="1"/>
    <col min="2817" max="2817" width="27.85546875" style="56" customWidth="1"/>
    <col min="2818" max="2818" width="29.5703125" style="56" customWidth="1"/>
    <col min="2819" max="2819" width="27.28515625" style="56" customWidth="1"/>
    <col min="2820" max="2820" width="27.7109375" style="56" customWidth="1"/>
    <col min="2821" max="2821" width="46.140625" style="56" customWidth="1"/>
    <col min="2822" max="3070" width="9.140625" style="56"/>
    <col min="3071" max="3071" width="101.28515625" style="56" customWidth="1"/>
    <col min="3072" max="3072" width="92.28515625" style="56" customWidth="1"/>
    <col min="3073" max="3073" width="27.85546875" style="56" customWidth="1"/>
    <col min="3074" max="3074" width="29.5703125" style="56" customWidth="1"/>
    <col min="3075" max="3075" width="27.28515625" style="56" customWidth="1"/>
    <col min="3076" max="3076" width="27.7109375" style="56" customWidth="1"/>
    <col min="3077" max="3077" width="46.140625" style="56" customWidth="1"/>
    <col min="3078" max="3326" width="9.140625" style="56"/>
    <col min="3327" max="3327" width="101.28515625" style="56" customWidth="1"/>
    <col min="3328" max="3328" width="92.28515625" style="56" customWidth="1"/>
    <col min="3329" max="3329" width="27.85546875" style="56" customWidth="1"/>
    <col min="3330" max="3330" width="29.5703125" style="56" customWidth="1"/>
    <col min="3331" max="3331" width="27.28515625" style="56" customWidth="1"/>
    <col min="3332" max="3332" width="27.7109375" style="56" customWidth="1"/>
    <col min="3333" max="3333" width="46.140625" style="56" customWidth="1"/>
    <col min="3334" max="3582" width="9.140625" style="56"/>
    <col min="3583" max="3583" width="101.28515625" style="56" customWidth="1"/>
    <col min="3584" max="3584" width="92.28515625" style="56" customWidth="1"/>
    <col min="3585" max="3585" width="27.85546875" style="56" customWidth="1"/>
    <col min="3586" max="3586" width="29.5703125" style="56" customWidth="1"/>
    <col min="3587" max="3587" width="27.28515625" style="56" customWidth="1"/>
    <col min="3588" max="3588" width="27.7109375" style="56" customWidth="1"/>
    <col min="3589" max="3589" width="46.140625" style="56" customWidth="1"/>
    <col min="3590" max="3838" width="9.140625" style="56"/>
    <col min="3839" max="3839" width="101.28515625" style="56" customWidth="1"/>
    <col min="3840" max="3840" width="92.28515625" style="56" customWidth="1"/>
    <col min="3841" max="3841" width="27.85546875" style="56" customWidth="1"/>
    <col min="3842" max="3842" width="29.5703125" style="56" customWidth="1"/>
    <col min="3843" max="3843" width="27.28515625" style="56" customWidth="1"/>
    <col min="3844" max="3844" width="27.7109375" style="56" customWidth="1"/>
    <col min="3845" max="3845" width="46.140625" style="56" customWidth="1"/>
    <col min="3846" max="4094" width="9.140625" style="56"/>
    <col min="4095" max="4095" width="101.28515625" style="56" customWidth="1"/>
    <col min="4096" max="4096" width="92.28515625" style="56" customWidth="1"/>
    <col min="4097" max="4097" width="27.85546875" style="56" customWidth="1"/>
    <col min="4098" max="4098" width="29.5703125" style="56" customWidth="1"/>
    <col min="4099" max="4099" width="27.28515625" style="56" customWidth="1"/>
    <col min="4100" max="4100" width="27.7109375" style="56" customWidth="1"/>
    <col min="4101" max="4101" width="46.140625" style="56" customWidth="1"/>
    <col min="4102" max="4350" width="9.140625" style="56"/>
    <col min="4351" max="4351" width="101.28515625" style="56" customWidth="1"/>
    <col min="4352" max="4352" width="92.28515625" style="56" customWidth="1"/>
    <col min="4353" max="4353" width="27.85546875" style="56" customWidth="1"/>
    <col min="4354" max="4354" width="29.5703125" style="56" customWidth="1"/>
    <col min="4355" max="4355" width="27.28515625" style="56" customWidth="1"/>
    <col min="4356" max="4356" width="27.7109375" style="56" customWidth="1"/>
    <col min="4357" max="4357" width="46.140625" style="56" customWidth="1"/>
    <col min="4358" max="4606" width="9.140625" style="56"/>
    <col min="4607" max="4607" width="101.28515625" style="56" customWidth="1"/>
    <col min="4608" max="4608" width="92.28515625" style="56" customWidth="1"/>
    <col min="4609" max="4609" width="27.85546875" style="56" customWidth="1"/>
    <col min="4610" max="4610" width="29.5703125" style="56" customWidth="1"/>
    <col min="4611" max="4611" width="27.28515625" style="56" customWidth="1"/>
    <col min="4612" max="4612" width="27.7109375" style="56" customWidth="1"/>
    <col min="4613" max="4613" width="46.140625" style="56" customWidth="1"/>
    <col min="4614" max="4862" width="9.140625" style="56"/>
    <col min="4863" max="4863" width="101.28515625" style="56" customWidth="1"/>
    <col min="4864" max="4864" width="92.28515625" style="56" customWidth="1"/>
    <col min="4865" max="4865" width="27.85546875" style="56" customWidth="1"/>
    <col min="4866" max="4866" width="29.5703125" style="56" customWidth="1"/>
    <col min="4867" max="4867" width="27.28515625" style="56" customWidth="1"/>
    <col min="4868" max="4868" width="27.7109375" style="56" customWidth="1"/>
    <col min="4869" max="4869" width="46.140625" style="56" customWidth="1"/>
    <col min="4870" max="5118" width="9.140625" style="56"/>
    <col min="5119" max="5119" width="101.28515625" style="56" customWidth="1"/>
    <col min="5120" max="5120" width="92.28515625" style="56" customWidth="1"/>
    <col min="5121" max="5121" width="27.85546875" style="56" customWidth="1"/>
    <col min="5122" max="5122" width="29.5703125" style="56" customWidth="1"/>
    <col min="5123" max="5123" width="27.28515625" style="56" customWidth="1"/>
    <col min="5124" max="5124" width="27.7109375" style="56" customWidth="1"/>
    <col min="5125" max="5125" width="46.140625" style="56" customWidth="1"/>
    <col min="5126" max="5374" width="9.140625" style="56"/>
    <col min="5375" max="5375" width="101.28515625" style="56" customWidth="1"/>
    <col min="5376" max="5376" width="92.28515625" style="56" customWidth="1"/>
    <col min="5377" max="5377" width="27.85546875" style="56" customWidth="1"/>
    <col min="5378" max="5378" width="29.5703125" style="56" customWidth="1"/>
    <col min="5379" max="5379" width="27.28515625" style="56" customWidth="1"/>
    <col min="5380" max="5380" width="27.7109375" style="56" customWidth="1"/>
    <col min="5381" max="5381" width="46.140625" style="56" customWidth="1"/>
    <col min="5382" max="5630" width="9.140625" style="56"/>
    <col min="5631" max="5631" width="101.28515625" style="56" customWidth="1"/>
    <col min="5632" max="5632" width="92.28515625" style="56" customWidth="1"/>
    <col min="5633" max="5633" width="27.85546875" style="56" customWidth="1"/>
    <col min="5634" max="5634" width="29.5703125" style="56" customWidth="1"/>
    <col min="5635" max="5635" width="27.28515625" style="56" customWidth="1"/>
    <col min="5636" max="5636" width="27.7109375" style="56" customWidth="1"/>
    <col min="5637" max="5637" width="46.140625" style="56" customWidth="1"/>
    <col min="5638" max="5886" width="9.140625" style="56"/>
    <col min="5887" max="5887" width="101.28515625" style="56" customWidth="1"/>
    <col min="5888" max="5888" width="92.28515625" style="56" customWidth="1"/>
    <col min="5889" max="5889" width="27.85546875" style="56" customWidth="1"/>
    <col min="5890" max="5890" width="29.5703125" style="56" customWidth="1"/>
    <col min="5891" max="5891" width="27.28515625" style="56" customWidth="1"/>
    <col min="5892" max="5892" width="27.7109375" style="56" customWidth="1"/>
    <col min="5893" max="5893" width="46.140625" style="56" customWidth="1"/>
    <col min="5894" max="6142" width="9.140625" style="56"/>
    <col min="6143" max="6143" width="101.28515625" style="56" customWidth="1"/>
    <col min="6144" max="6144" width="92.28515625" style="56" customWidth="1"/>
    <col min="6145" max="6145" width="27.85546875" style="56" customWidth="1"/>
    <col min="6146" max="6146" width="29.5703125" style="56" customWidth="1"/>
    <col min="6147" max="6147" width="27.28515625" style="56" customWidth="1"/>
    <col min="6148" max="6148" width="27.7109375" style="56" customWidth="1"/>
    <col min="6149" max="6149" width="46.140625" style="56" customWidth="1"/>
    <col min="6150" max="6398" width="9.140625" style="56"/>
    <col min="6399" max="6399" width="101.28515625" style="56" customWidth="1"/>
    <col min="6400" max="6400" width="92.28515625" style="56" customWidth="1"/>
    <col min="6401" max="6401" width="27.85546875" style="56" customWidth="1"/>
    <col min="6402" max="6402" width="29.5703125" style="56" customWidth="1"/>
    <col min="6403" max="6403" width="27.28515625" style="56" customWidth="1"/>
    <col min="6404" max="6404" width="27.7109375" style="56" customWidth="1"/>
    <col min="6405" max="6405" width="46.140625" style="56" customWidth="1"/>
    <col min="6406" max="6654" width="9.140625" style="56"/>
    <col min="6655" max="6655" width="101.28515625" style="56" customWidth="1"/>
    <col min="6656" max="6656" width="92.28515625" style="56" customWidth="1"/>
    <col min="6657" max="6657" width="27.85546875" style="56" customWidth="1"/>
    <col min="6658" max="6658" width="29.5703125" style="56" customWidth="1"/>
    <col min="6659" max="6659" width="27.28515625" style="56" customWidth="1"/>
    <col min="6660" max="6660" width="27.7109375" style="56" customWidth="1"/>
    <col min="6661" max="6661" width="46.140625" style="56" customWidth="1"/>
    <col min="6662" max="6910" width="9.140625" style="56"/>
    <col min="6911" max="6911" width="101.28515625" style="56" customWidth="1"/>
    <col min="6912" max="6912" width="92.28515625" style="56" customWidth="1"/>
    <col min="6913" max="6913" width="27.85546875" style="56" customWidth="1"/>
    <col min="6914" max="6914" width="29.5703125" style="56" customWidth="1"/>
    <col min="6915" max="6915" width="27.28515625" style="56" customWidth="1"/>
    <col min="6916" max="6916" width="27.7109375" style="56" customWidth="1"/>
    <col min="6917" max="6917" width="46.140625" style="56" customWidth="1"/>
    <col min="6918" max="7166" width="9.140625" style="56"/>
    <col min="7167" max="7167" width="101.28515625" style="56" customWidth="1"/>
    <col min="7168" max="7168" width="92.28515625" style="56" customWidth="1"/>
    <col min="7169" max="7169" width="27.85546875" style="56" customWidth="1"/>
    <col min="7170" max="7170" width="29.5703125" style="56" customWidth="1"/>
    <col min="7171" max="7171" width="27.28515625" style="56" customWidth="1"/>
    <col min="7172" max="7172" width="27.7109375" style="56" customWidth="1"/>
    <col min="7173" max="7173" width="46.140625" style="56" customWidth="1"/>
    <col min="7174" max="7422" width="9.140625" style="56"/>
    <col min="7423" max="7423" width="101.28515625" style="56" customWidth="1"/>
    <col min="7424" max="7424" width="92.28515625" style="56" customWidth="1"/>
    <col min="7425" max="7425" width="27.85546875" style="56" customWidth="1"/>
    <col min="7426" max="7426" width="29.5703125" style="56" customWidth="1"/>
    <col min="7427" max="7427" width="27.28515625" style="56" customWidth="1"/>
    <col min="7428" max="7428" width="27.7109375" style="56" customWidth="1"/>
    <col min="7429" max="7429" width="46.140625" style="56" customWidth="1"/>
    <col min="7430" max="7678" width="9.140625" style="56"/>
    <col min="7679" max="7679" width="101.28515625" style="56" customWidth="1"/>
    <col min="7680" max="7680" width="92.28515625" style="56" customWidth="1"/>
    <col min="7681" max="7681" width="27.85546875" style="56" customWidth="1"/>
    <col min="7682" max="7682" width="29.5703125" style="56" customWidth="1"/>
    <col min="7683" max="7683" width="27.28515625" style="56" customWidth="1"/>
    <col min="7684" max="7684" width="27.7109375" style="56" customWidth="1"/>
    <col min="7685" max="7685" width="46.140625" style="56" customWidth="1"/>
    <col min="7686" max="7934" width="9.140625" style="56"/>
    <col min="7935" max="7935" width="101.28515625" style="56" customWidth="1"/>
    <col min="7936" max="7936" width="92.28515625" style="56" customWidth="1"/>
    <col min="7937" max="7937" width="27.85546875" style="56" customWidth="1"/>
    <col min="7938" max="7938" width="29.5703125" style="56" customWidth="1"/>
    <col min="7939" max="7939" width="27.28515625" style="56" customWidth="1"/>
    <col min="7940" max="7940" width="27.7109375" style="56" customWidth="1"/>
    <col min="7941" max="7941" width="46.140625" style="56" customWidth="1"/>
    <col min="7942" max="8190" width="9.140625" style="56"/>
    <col min="8191" max="8191" width="101.28515625" style="56" customWidth="1"/>
    <col min="8192" max="8192" width="92.28515625" style="56" customWidth="1"/>
    <col min="8193" max="8193" width="27.85546875" style="56" customWidth="1"/>
    <col min="8194" max="8194" width="29.5703125" style="56" customWidth="1"/>
    <col min="8195" max="8195" width="27.28515625" style="56" customWidth="1"/>
    <col min="8196" max="8196" width="27.7109375" style="56" customWidth="1"/>
    <col min="8197" max="8197" width="46.140625" style="56" customWidth="1"/>
    <col min="8198" max="8446" width="9.140625" style="56"/>
    <col min="8447" max="8447" width="101.28515625" style="56" customWidth="1"/>
    <col min="8448" max="8448" width="92.28515625" style="56" customWidth="1"/>
    <col min="8449" max="8449" width="27.85546875" style="56" customWidth="1"/>
    <col min="8450" max="8450" width="29.5703125" style="56" customWidth="1"/>
    <col min="8451" max="8451" width="27.28515625" style="56" customWidth="1"/>
    <col min="8452" max="8452" width="27.7109375" style="56" customWidth="1"/>
    <col min="8453" max="8453" width="46.140625" style="56" customWidth="1"/>
    <col min="8454" max="8702" width="9.140625" style="56"/>
    <col min="8703" max="8703" width="101.28515625" style="56" customWidth="1"/>
    <col min="8704" max="8704" width="92.28515625" style="56" customWidth="1"/>
    <col min="8705" max="8705" width="27.85546875" style="56" customWidth="1"/>
    <col min="8706" max="8706" width="29.5703125" style="56" customWidth="1"/>
    <col min="8707" max="8707" width="27.28515625" style="56" customWidth="1"/>
    <col min="8708" max="8708" width="27.7109375" style="56" customWidth="1"/>
    <col min="8709" max="8709" width="46.140625" style="56" customWidth="1"/>
    <col min="8710" max="8958" width="9.140625" style="56"/>
    <col min="8959" max="8959" width="101.28515625" style="56" customWidth="1"/>
    <col min="8960" max="8960" width="92.28515625" style="56" customWidth="1"/>
    <col min="8961" max="8961" width="27.85546875" style="56" customWidth="1"/>
    <col min="8962" max="8962" width="29.5703125" style="56" customWidth="1"/>
    <col min="8963" max="8963" width="27.28515625" style="56" customWidth="1"/>
    <col min="8964" max="8964" width="27.7109375" style="56" customWidth="1"/>
    <col min="8965" max="8965" width="46.140625" style="56" customWidth="1"/>
    <col min="8966" max="9214" width="9.140625" style="56"/>
    <col min="9215" max="9215" width="101.28515625" style="56" customWidth="1"/>
    <col min="9216" max="9216" width="92.28515625" style="56" customWidth="1"/>
    <col min="9217" max="9217" width="27.85546875" style="56" customWidth="1"/>
    <col min="9218" max="9218" width="29.5703125" style="56" customWidth="1"/>
    <col min="9219" max="9219" width="27.28515625" style="56" customWidth="1"/>
    <col min="9220" max="9220" width="27.7109375" style="56" customWidth="1"/>
    <col min="9221" max="9221" width="46.140625" style="56" customWidth="1"/>
    <col min="9222" max="9470" width="9.140625" style="56"/>
    <col min="9471" max="9471" width="101.28515625" style="56" customWidth="1"/>
    <col min="9472" max="9472" width="92.28515625" style="56" customWidth="1"/>
    <col min="9473" max="9473" width="27.85546875" style="56" customWidth="1"/>
    <col min="9474" max="9474" width="29.5703125" style="56" customWidth="1"/>
    <col min="9475" max="9475" width="27.28515625" style="56" customWidth="1"/>
    <col min="9476" max="9476" width="27.7109375" style="56" customWidth="1"/>
    <col min="9477" max="9477" width="46.140625" style="56" customWidth="1"/>
    <col min="9478" max="9726" width="9.140625" style="56"/>
    <col min="9727" max="9727" width="101.28515625" style="56" customWidth="1"/>
    <col min="9728" max="9728" width="92.28515625" style="56" customWidth="1"/>
    <col min="9729" max="9729" width="27.85546875" style="56" customWidth="1"/>
    <col min="9730" max="9730" width="29.5703125" style="56" customWidth="1"/>
    <col min="9731" max="9731" width="27.28515625" style="56" customWidth="1"/>
    <col min="9732" max="9732" width="27.7109375" style="56" customWidth="1"/>
    <col min="9733" max="9733" width="46.140625" style="56" customWidth="1"/>
    <col min="9734" max="9982" width="9.140625" style="56"/>
    <col min="9983" max="9983" width="101.28515625" style="56" customWidth="1"/>
    <col min="9984" max="9984" width="92.28515625" style="56" customWidth="1"/>
    <col min="9985" max="9985" width="27.85546875" style="56" customWidth="1"/>
    <col min="9986" max="9986" width="29.5703125" style="56" customWidth="1"/>
    <col min="9987" max="9987" width="27.28515625" style="56" customWidth="1"/>
    <col min="9988" max="9988" width="27.7109375" style="56" customWidth="1"/>
    <col min="9989" max="9989" width="46.140625" style="56" customWidth="1"/>
    <col min="9990" max="10238" width="9.140625" style="56"/>
    <col min="10239" max="10239" width="101.28515625" style="56" customWidth="1"/>
    <col min="10240" max="10240" width="92.28515625" style="56" customWidth="1"/>
    <col min="10241" max="10241" width="27.85546875" style="56" customWidth="1"/>
    <col min="10242" max="10242" width="29.5703125" style="56" customWidth="1"/>
    <col min="10243" max="10243" width="27.28515625" style="56" customWidth="1"/>
    <col min="10244" max="10244" width="27.7109375" style="56" customWidth="1"/>
    <col min="10245" max="10245" width="46.140625" style="56" customWidth="1"/>
    <col min="10246" max="10494" width="9.140625" style="56"/>
    <col min="10495" max="10495" width="101.28515625" style="56" customWidth="1"/>
    <col min="10496" max="10496" width="92.28515625" style="56" customWidth="1"/>
    <col min="10497" max="10497" width="27.85546875" style="56" customWidth="1"/>
    <col min="10498" max="10498" width="29.5703125" style="56" customWidth="1"/>
    <col min="10499" max="10499" width="27.28515625" style="56" customWidth="1"/>
    <col min="10500" max="10500" width="27.7109375" style="56" customWidth="1"/>
    <col min="10501" max="10501" width="46.140625" style="56" customWidth="1"/>
    <col min="10502" max="10750" width="9.140625" style="56"/>
    <col min="10751" max="10751" width="101.28515625" style="56" customWidth="1"/>
    <col min="10752" max="10752" width="92.28515625" style="56" customWidth="1"/>
    <col min="10753" max="10753" width="27.85546875" style="56" customWidth="1"/>
    <col min="10754" max="10754" width="29.5703125" style="56" customWidth="1"/>
    <col min="10755" max="10755" width="27.28515625" style="56" customWidth="1"/>
    <col min="10756" max="10756" width="27.7109375" style="56" customWidth="1"/>
    <col min="10757" max="10757" width="46.140625" style="56" customWidth="1"/>
    <col min="10758" max="11006" width="9.140625" style="56"/>
    <col min="11007" max="11007" width="101.28515625" style="56" customWidth="1"/>
    <col min="11008" max="11008" width="92.28515625" style="56" customWidth="1"/>
    <col min="11009" max="11009" width="27.85546875" style="56" customWidth="1"/>
    <col min="11010" max="11010" width="29.5703125" style="56" customWidth="1"/>
    <col min="11011" max="11011" width="27.28515625" style="56" customWidth="1"/>
    <col min="11012" max="11012" width="27.7109375" style="56" customWidth="1"/>
    <col min="11013" max="11013" width="46.140625" style="56" customWidth="1"/>
    <col min="11014" max="11262" width="9.140625" style="56"/>
    <col min="11263" max="11263" width="101.28515625" style="56" customWidth="1"/>
    <col min="11264" max="11264" width="92.28515625" style="56" customWidth="1"/>
    <col min="11265" max="11265" width="27.85546875" style="56" customWidth="1"/>
    <col min="11266" max="11266" width="29.5703125" style="56" customWidth="1"/>
    <col min="11267" max="11267" width="27.28515625" style="56" customWidth="1"/>
    <col min="11268" max="11268" width="27.7109375" style="56" customWidth="1"/>
    <col min="11269" max="11269" width="46.140625" style="56" customWidth="1"/>
    <col min="11270" max="11518" width="9.140625" style="56"/>
    <col min="11519" max="11519" width="101.28515625" style="56" customWidth="1"/>
    <col min="11520" max="11520" width="92.28515625" style="56" customWidth="1"/>
    <col min="11521" max="11521" width="27.85546875" style="56" customWidth="1"/>
    <col min="11522" max="11522" width="29.5703125" style="56" customWidth="1"/>
    <col min="11523" max="11523" width="27.28515625" style="56" customWidth="1"/>
    <col min="11524" max="11524" width="27.7109375" style="56" customWidth="1"/>
    <col min="11525" max="11525" width="46.140625" style="56" customWidth="1"/>
    <col min="11526" max="11774" width="9.140625" style="56"/>
    <col min="11775" max="11775" width="101.28515625" style="56" customWidth="1"/>
    <col min="11776" max="11776" width="92.28515625" style="56" customWidth="1"/>
    <col min="11777" max="11777" width="27.85546875" style="56" customWidth="1"/>
    <col min="11778" max="11778" width="29.5703125" style="56" customWidth="1"/>
    <col min="11779" max="11779" width="27.28515625" style="56" customWidth="1"/>
    <col min="11780" max="11780" width="27.7109375" style="56" customWidth="1"/>
    <col min="11781" max="11781" width="46.140625" style="56" customWidth="1"/>
    <col min="11782" max="12030" width="9.140625" style="56"/>
    <col min="12031" max="12031" width="101.28515625" style="56" customWidth="1"/>
    <col min="12032" max="12032" width="92.28515625" style="56" customWidth="1"/>
    <col min="12033" max="12033" width="27.85546875" style="56" customWidth="1"/>
    <col min="12034" max="12034" width="29.5703125" style="56" customWidth="1"/>
    <col min="12035" max="12035" width="27.28515625" style="56" customWidth="1"/>
    <col min="12036" max="12036" width="27.7109375" style="56" customWidth="1"/>
    <col min="12037" max="12037" width="46.140625" style="56" customWidth="1"/>
    <col min="12038" max="12286" width="9.140625" style="56"/>
    <col min="12287" max="12287" width="101.28515625" style="56" customWidth="1"/>
    <col min="12288" max="12288" width="92.28515625" style="56" customWidth="1"/>
    <col min="12289" max="12289" width="27.85546875" style="56" customWidth="1"/>
    <col min="12290" max="12290" width="29.5703125" style="56" customWidth="1"/>
    <col min="12291" max="12291" width="27.28515625" style="56" customWidth="1"/>
    <col min="12292" max="12292" width="27.7109375" style="56" customWidth="1"/>
    <col min="12293" max="12293" width="46.140625" style="56" customWidth="1"/>
    <col min="12294" max="12542" width="9.140625" style="56"/>
    <col min="12543" max="12543" width="101.28515625" style="56" customWidth="1"/>
    <col min="12544" max="12544" width="92.28515625" style="56" customWidth="1"/>
    <col min="12545" max="12545" width="27.85546875" style="56" customWidth="1"/>
    <col min="12546" max="12546" width="29.5703125" style="56" customWidth="1"/>
    <col min="12547" max="12547" width="27.28515625" style="56" customWidth="1"/>
    <col min="12548" max="12548" width="27.7109375" style="56" customWidth="1"/>
    <col min="12549" max="12549" width="46.140625" style="56" customWidth="1"/>
    <col min="12550" max="12798" width="9.140625" style="56"/>
    <col min="12799" max="12799" width="101.28515625" style="56" customWidth="1"/>
    <col min="12800" max="12800" width="92.28515625" style="56" customWidth="1"/>
    <col min="12801" max="12801" width="27.85546875" style="56" customWidth="1"/>
    <col min="12802" max="12802" width="29.5703125" style="56" customWidth="1"/>
    <col min="12803" max="12803" width="27.28515625" style="56" customWidth="1"/>
    <col min="12804" max="12804" width="27.7109375" style="56" customWidth="1"/>
    <col min="12805" max="12805" width="46.140625" style="56" customWidth="1"/>
    <col min="12806" max="13054" width="9.140625" style="56"/>
    <col min="13055" max="13055" width="101.28515625" style="56" customWidth="1"/>
    <col min="13056" max="13056" width="92.28515625" style="56" customWidth="1"/>
    <col min="13057" max="13057" width="27.85546875" style="56" customWidth="1"/>
    <col min="13058" max="13058" width="29.5703125" style="56" customWidth="1"/>
    <col min="13059" max="13059" width="27.28515625" style="56" customWidth="1"/>
    <col min="13060" max="13060" width="27.7109375" style="56" customWidth="1"/>
    <col min="13061" max="13061" width="46.140625" style="56" customWidth="1"/>
    <col min="13062" max="13310" width="9.140625" style="56"/>
    <col min="13311" max="13311" width="101.28515625" style="56" customWidth="1"/>
    <col min="13312" max="13312" width="92.28515625" style="56" customWidth="1"/>
    <col min="13313" max="13313" width="27.85546875" style="56" customWidth="1"/>
    <col min="13314" max="13314" width="29.5703125" style="56" customWidth="1"/>
    <col min="13315" max="13315" width="27.28515625" style="56" customWidth="1"/>
    <col min="13316" max="13316" width="27.7109375" style="56" customWidth="1"/>
    <col min="13317" max="13317" width="46.140625" style="56" customWidth="1"/>
    <col min="13318" max="13566" width="9.140625" style="56"/>
    <col min="13567" max="13567" width="101.28515625" style="56" customWidth="1"/>
    <col min="13568" max="13568" width="92.28515625" style="56" customWidth="1"/>
    <col min="13569" max="13569" width="27.85546875" style="56" customWidth="1"/>
    <col min="13570" max="13570" width="29.5703125" style="56" customWidth="1"/>
    <col min="13571" max="13571" width="27.28515625" style="56" customWidth="1"/>
    <col min="13572" max="13572" width="27.7109375" style="56" customWidth="1"/>
    <col min="13573" max="13573" width="46.140625" style="56" customWidth="1"/>
    <col min="13574" max="13822" width="9.140625" style="56"/>
    <col min="13823" max="13823" width="101.28515625" style="56" customWidth="1"/>
    <col min="13824" max="13824" width="92.28515625" style="56" customWidth="1"/>
    <col min="13825" max="13825" width="27.85546875" style="56" customWidth="1"/>
    <col min="13826" max="13826" width="29.5703125" style="56" customWidth="1"/>
    <col min="13827" max="13827" width="27.28515625" style="56" customWidth="1"/>
    <col min="13828" max="13828" width="27.7109375" style="56" customWidth="1"/>
    <col min="13829" max="13829" width="46.140625" style="56" customWidth="1"/>
    <col min="13830" max="14078" width="9.140625" style="56"/>
    <col min="14079" max="14079" width="101.28515625" style="56" customWidth="1"/>
    <col min="14080" max="14080" width="92.28515625" style="56" customWidth="1"/>
    <col min="14081" max="14081" width="27.85546875" style="56" customWidth="1"/>
    <col min="14082" max="14082" width="29.5703125" style="56" customWidth="1"/>
    <col min="14083" max="14083" width="27.28515625" style="56" customWidth="1"/>
    <col min="14084" max="14084" width="27.7109375" style="56" customWidth="1"/>
    <col min="14085" max="14085" width="46.140625" style="56" customWidth="1"/>
    <col min="14086" max="14334" width="9.140625" style="56"/>
    <col min="14335" max="14335" width="101.28515625" style="56" customWidth="1"/>
    <col min="14336" max="14336" width="92.28515625" style="56" customWidth="1"/>
    <col min="14337" max="14337" width="27.85546875" style="56" customWidth="1"/>
    <col min="14338" max="14338" width="29.5703125" style="56" customWidth="1"/>
    <col min="14339" max="14339" width="27.28515625" style="56" customWidth="1"/>
    <col min="14340" max="14340" width="27.7109375" style="56" customWidth="1"/>
    <col min="14341" max="14341" width="46.140625" style="56" customWidth="1"/>
    <col min="14342" max="14590" width="9.140625" style="56"/>
    <col min="14591" max="14591" width="101.28515625" style="56" customWidth="1"/>
    <col min="14592" max="14592" width="92.28515625" style="56" customWidth="1"/>
    <col min="14593" max="14593" width="27.85546875" style="56" customWidth="1"/>
    <col min="14594" max="14594" width="29.5703125" style="56" customWidth="1"/>
    <col min="14595" max="14595" width="27.28515625" style="56" customWidth="1"/>
    <col min="14596" max="14596" width="27.7109375" style="56" customWidth="1"/>
    <col min="14597" max="14597" width="46.140625" style="56" customWidth="1"/>
    <col min="14598" max="14846" width="9.140625" style="56"/>
    <col min="14847" max="14847" width="101.28515625" style="56" customWidth="1"/>
    <col min="14848" max="14848" width="92.28515625" style="56" customWidth="1"/>
    <col min="14849" max="14849" width="27.85546875" style="56" customWidth="1"/>
    <col min="14850" max="14850" width="29.5703125" style="56" customWidth="1"/>
    <col min="14851" max="14851" width="27.28515625" style="56" customWidth="1"/>
    <col min="14852" max="14852" width="27.7109375" style="56" customWidth="1"/>
    <col min="14853" max="14853" width="46.140625" style="56" customWidth="1"/>
    <col min="14854" max="15102" width="9.140625" style="56"/>
    <col min="15103" max="15103" width="101.28515625" style="56" customWidth="1"/>
    <col min="15104" max="15104" width="92.28515625" style="56" customWidth="1"/>
    <col min="15105" max="15105" width="27.85546875" style="56" customWidth="1"/>
    <col min="15106" max="15106" width="29.5703125" style="56" customWidth="1"/>
    <col min="15107" max="15107" width="27.28515625" style="56" customWidth="1"/>
    <col min="15108" max="15108" width="27.7109375" style="56" customWidth="1"/>
    <col min="15109" max="15109" width="46.140625" style="56" customWidth="1"/>
    <col min="15110" max="15358" width="9.140625" style="56"/>
    <col min="15359" max="15359" width="101.28515625" style="56" customWidth="1"/>
    <col min="15360" max="15360" width="92.28515625" style="56" customWidth="1"/>
    <col min="15361" max="15361" width="27.85546875" style="56" customWidth="1"/>
    <col min="15362" max="15362" width="29.5703125" style="56" customWidth="1"/>
    <col min="15363" max="15363" width="27.28515625" style="56" customWidth="1"/>
    <col min="15364" max="15364" width="27.7109375" style="56" customWidth="1"/>
    <col min="15365" max="15365" width="46.140625" style="56" customWidth="1"/>
    <col min="15366" max="15614" width="9.140625" style="56"/>
    <col min="15615" max="15615" width="101.28515625" style="56" customWidth="1"/>
    <col min="15616" max="15616" width="92.28515625" style="56" customWidth="1"/>
    <col min="15617" max="15617" width="27.85546875" style="56" customWidth="1"/>
    <col min="15618" max="15618" width="29.5703125" style="56" customWidth="1"/>
    <col min="15619" max="15619" width="27.28515625" style="56" customWidth="1"/>
    <col min="15620" max="15620" width="27.7109375" style="56" customWidth="1"/>
    <col min="15621" max="15621" width="46.140625" style="56" customWidth="1"/>
    <col min="15622" max="15870" width="9.140625" style="56"/>
    <col min="15871" max="15871" width="101.28515625" style="56" customWidth="1"/>
    <col min="15872" max="15872" width="92.28515625" style="56" customWidth="1"/>
    <col min="15873" max="15873" width="27.85546875" style="56" customWidth="1"/>
    <col min="15874" max="15874" width="29.5703125" style="56" customWidth="1"/>
    <col min="15875" max="15875" width="27.28515625" style="56" customWidth="1"/>
    <col min="15876" max="15876" width="27.7109375" style="56" customWidth="1"/>
    <col min="15877" max="15877" width="46.140625" style="56" customWidth="1"/>
    <col min="15878" max="16126" width="9.140625" style="56"/>
    <col min="16127" max="16127" width="101.28515625" style="56" customWidth="1"/>
    <col min="16128" max="16128" width="92.28515625" style="56" customWidth="1"/>
    <col min="16129" max="16129" width="27.85546875" style="56" customWidth="1"/>
    <col min="16130" max="16130" width="29.5703125" style="56" customWidth="1"/>
    <col min="16131" max="16131" width="27.28515625" style="56" customWidth="1"/>
    <col min="16132" max="16132" width="27.7109375" style="56" customWidth="1"/>
    <col min="16133" max="16133" width="46.140625" style="56" customWidth="1"/>
    <col min="16134" max="16384" width="9.140625" style="56"/>
  </cols>
  <sheetData>
    <row r="1" spans="1:11" x14ac:dyDescent="0.3">
      <c r="B1" s="148"/>
      <c r="C1" s="148"/>
      <c r="D1" s="145"/>
      <c r="E1" s="145"/>
    </row>
    <row r="2" spans="1:11" ht="126" customHeight="1" thickBot="1" x14ac:dyDescent="0.35">
      <c r="D2" s="145"/>
      <c r="E2" s="145"/>
    </row>
    <row r="3" spans="1:11" ht="95.25" customHeight="1" thickBot="1" x14ac:dyDescent="0.35">
      <c r="A3" s="349" t="s">
        <v>315</v>
      </c>
      <c r="B3" s="350"/>
      <c r="C3" s="350"/>
      <c r="D3" s="350"/>
      <c r="E3" s="351"/>
    </row>
    <row r="4" spans="1:11" ht="62.25" customHeight="1" thickBot="1" x14ac:dyDescent="0.35">
      <c r="A4" s="352" t="s">
        <v>183</v>
      </c>
      <c r="B4" s="353"/>
      <c r="C4" s="353"/>
      <c r="D4" s="353"/>
      <c r="E4" s="353"/>
      <c r="F4" s="300"/>
      <c r="G4" s="300"/>
      <c r="H4" s="300"/>
      <c r="I4" s="300"/>
      <c r="J4" s="300"/>
      <c r="K4" s="300"/>
    </row>
    <row r="5" spans="1:11" ht="63" customHeight="1" thickBot="1" x14ac:dyDescent="0.35">
      <c r="A5" s="352" t="s">
        <v>133</v>
      </c>
      <c r="B5" s="353"/>
      <c r="C5" s="353"/>
      <c r="D5" s="353"/>
      <c r="E5" s="353"/>
    </row>
    <row r="6" spans="1:11" s="145" customFormat="1" ht="63" customHeight="1" thickBot="1" x14ac:dyDescent="0.35">
      <c r="A6" s="214"/>
      <c r="B6" s="215"/>
      <c r="C6" s="215"/>
      <c r="D6" s="215"/>
      <c r="E6" s="215"/>
    </row>
    <row r="7" spans="1:11" ht="60" customHeight="1" x14ac:dyDescent="0.3">
      <c r="A7" s="352" t="s">
        <v>234</v>
      </c>
      <c r="B7" s="353"/>
      <c r="C7" s="353"/>
      <c r="D7" s="353"/>
      <c r="E7" s="353"/>
    </row>
    <row r="8" spans="1:11" x14ac:dyDescent="0.3">
      <c r="A8" s="113"/>
      <c r="B8" s="114"/>
      <c r="C8" s="114"/>
      <c r="D8" s="116"/>
      <c r="E8" s="117"/>
    </row>
    <row r="9" spans="1:11" x14ac:dyDescent="0.3">
      <c r="A9" s="113"/>
      <c r="B9" s="114"/>
      <c r="C9" s="114"/>
      <c r="D9" s="118"/>
      <c r="E9" s="115"/>
    </row>
    <row r="10" spans="1:11" s="120" customFormat="1" ht="57" customHeight="1" x14ac:dyDescent="0.25">
      <c r="A10" s="254" t="s">
        <v>74</v>
      </c>
      <c r="B10" s="255" t="s">
        <v>189</v>
      </c>
      <c r="C10" s="255" t="s">
        <v>190</v>
      </c>
      <c r="D10" s="255" t="s">
        <v>188</v>
      </c>
      <c r="E10" s="255" t="s">
        <v>235</v>
      </c>
      <c r="F10" s="301"/>
    </row>
    <row r="11" spans="1:11" s="120" customFormat="1" ht="288.75" customHeight="1" x14ac:dyDescent="0.25">
      <c r="A11" s="121" t="s">
        <v>75</v>
      </c>
      <c r="B11" s="122" t="s">
        <v>192</v>
      </c>
      <c r="C11" s="122" t="s">
        <v>193</v>
      </c>
      <c r="D11" s="123"/>
      <c r="E11" s="123"/>
      <c r="F11" s="301"/>
    </row>
    <row r="12" spans="1:11" s="120" customFormat="1" ht="303" customHeight="1" x14ac:dyDescent="0.25">
      <c r="A12" s="121" t="s">
        <v>76</v>
      </c>
      <c r="B12" s="122" t="s">
        <v>194</v>
      </c>
      <c r="C12" s="122" t="s">
        <v>191</v>
      </c>
      <c r="D12" s="123"/>
      <c r="E12" s="123"/>
      <c r="F12" s="301"/>
    </row>
    <row r="13" spans="1:11" s="120" customFormat="1" ht="63.6" customHeight="1" x14ac:dyDescent="0.25">
      <c r="A13" s="254" t="s">
        <v>77</v>
      </c>
      <c r="B13" s="255" t="s">
        <v>189</v>
      </c>
      <c r="C13" s="255" t="s">
        <v>190</v>
      </c>
      <c r="D13" s="255" t="s">
        <v>188</v>
      </c>
      <c r="E13" s="255" t="s">
        <v>235</v>
      </c>
      <c r="F13" s="301"/>
    </row>
    <row r="14" spans="1:11" s="120" customFormat="1" ht="234.75" customHeight="1" x14ac:dyDescent="0.25">
      <c r="A14" s="121" t="s">
        <v>195</v>
      </c>
      <c r="B14" s="122" t="s">
        <v>196</v>
      </c>
      <c r="C14" s="122" t="s">
        <v>191</v>
      </c>
      <c r="D14" s="123"/>
      <c r="E14" s="123"/>
      <c r="F14" s="301"/>
    </row>
    <row r="15" spans="1:11" s="120" customFormat="1" ht="73.5" customHeight="1" x14ac:dyDescent="0.25">
      <c r="A15" s="354" t="s">
        <v>233</v>
      </c>
      <c r="B15" s="355"/>
      <c r="C15" s="355"/>
      <c r="D15" s="355"/>
      <c r="E15" s="355"/>
      <c r="F15" s="301"/>
    </row>
    <row r="16" spans="1:11" s="120" customFormat="1" ht="64.900000000000006" customHeight="1" x14ac:dyDescent="0.25">
      <c r="A16" s="254" t="s">
        <v>78</v>
      </c>
      <c r="B16" s="255" t="s">
        <v>189</v>
      </c>
      <c r="C16" s="255" t="s">
        <v>190</v>
      </c>
      <c r="D16" s="255" t="s">
        <v>188</v>
      </c>
      <c r="E16" s="255" t="s">
        <v>235</v>
      </c>
      <c r="F16" s="301"/>
    </row>
    <row r="17" spans="1:6" s="120" customFormat="1" ht="231.75" customHeight="1" x14ac:dyDescent="0.25">
      <c r="A17" s="121" t="s">
        <v>79</v>
      </c>
      <c r="B17" s="122" t="s">
        <v>197</v>
      </c>
      <c r="C17" s="122" t="s">
        <v>198</v>
      </c>
      <c r="D17" s="124"/>
      <c r="E17" s="124"/>
      <c r="F17" s="301"/>
    </row>
    <row r="18" spans="1:6" s="120" customFormat="1" ht="285" customHeight="1" x14ac:dyDescent="0.25">
      <c r="A18" s="121" t="s">
        <v>80</v>
      </c>
      <c r="B18" s="122" t="s">
        <v>199</v>
      </c>
      <c r="C18" s="122" t="s">
        <v>198</v>
      </c>
      <c r="D18" s="124"/>
      <c r="E18" s="124"/>
      <c r="F18" s="301"/>
    </row>
    <row r="19" spans="1:6" s="120" customFormat="1" ht="186.75" customHeight="1" x14ac:dyDescent="0.25">
      <c r="A19" s="121" t="s">
        <v>81</v>
      </c>
      <c r="B19" s="122" t="s">
        <v>200</v>
      </c>
      <c r="C19" s="122" t="s">
        <v>198</v>
      </c>
      <c r="D19" s="124"/>
      <c r="E19" s="124"/>
      <c r="F19" s="301"/>
    </row>
    <row r="20" spans="1:6" s="120" customFormat="1" ht="89.25" customHeight="1" x14ac:dyDescent="0.25">
      <c r="A20" s="254" t="s">
        <v>82</v>
      </c>
      <c r="B20" s="255" t="s">
        <v>189</v>
      </c>
      <c r="C20" s="255" t="s">
        <v>190</v>
      </c>
      <c r="D20" s="255" t="s">
        <v>188</v>
      </c>
      <c r="E20" s="255" t="s">
        <v>235</v>
      </c>
      <c r="F20" s="301"/>
    </row>
    <row r="21" spans="1:6" s="120" customFormat="1" ht="222" customHeight="1" x14ac:dyDescent="0.25">
      <c r="A21" s="125" t="s">
        <v>83</v>
      </c>
      <c r="B21" s="126" t="s">
        <v>201</v>
      </c>
      <c r="C21" s="126" t="s">
        <v>198</v>
      </c>
      <c r="D21" s="124"/>
      <c r="E21" s="124"/>
      <c r="F21" s="301"/>
    </row>
    <row r="22" spans="1:6" s="120" customFormat="1" ht="246.75" customHeight="1" x14ac:dyDescent="0.25">
      <c r="A22" s="125" t="s">
        <v>84</v>
      </c>
      <c r="B22" s="126" t="s">
        <v>202</v>
      </c>
      <c r="C22" s="126" t="s">
        <v>198</v>
      </c>
      <c r="D22" s="124"/>
      <c r="E22" s="124"/>
      <c r="F22" s="301"/>
    </row>
    <row r="23" spans="1:6" s="120" customFormat="1" ht="98.25" customHeight="1" x14ac:dyDescent="0.25">
      <c r="A23" s="254" t="s">
        <v>85</v>
      </c>
      <c r="B23" s="255" t="s">
        <v>189</v>
      </c>
      <c r="C23" s="255" t="s">
        <v>190</v>
      </c>
      <c r="D23" s="255" t="s">
        <v>188</v>
      </c>
      <c r="E23" s="255" t="s">
        <v>235</v>
      </c>
      <c r="F23" s="301"/>
    </row>
    <row r="24" spans="1:6" s="120" customFormat="1" ht="211.5" customHeight="1" x14ac:dyDescent="0.25">
      <c r="A24" s="125" t="s">
        <v>86</v>
      </c>
      <c r="B24" s="126" t="s">
        <v>203</v>
      </c>
      <c r="C24" s="126" t="s">
        <v>198</v>
      </c>
      <c r="D24" s="127"/>
      <c r="E24" s="127"/>
      <c r="F24" s="301"/>
    </row>
    <row r="25" spans="1:6" s="120" customFormat="1" ht="224.25" customHeight="1" x14ac:dyDescent="0.25">
      <c r="A25" s="125" t="s">
        <v>87</v>
      </c>
      <c r="B25" s="126" t="s">
        <v>204</v>
      </c>
      <c r="C25" s="126" t="s">
        <v>198</v>
      </c>
      <c r="D25" s="127"/>
      <c r="E25" s="127"/>
      <c r="F25" s="301"/>
    </row>
    <row r="26" spans="1:6" s="120" customFormat="1" ht="221.25" customHeight="1" x14ac:dyDescent="0.25">
      <c r="A26" s="121" t="s">
        <v>88</v>
      </c>
      <c r="B26" s="122" t="s">
        <v>205</v>
      </c>
      <c r="C26" s="122"/>
      <c r="D26" s="123"/>
      <c r="E26" s="123"/>
      <c r="F26" s="301"/>
    </row>
    <row r="27" spans="1:6" s="120" customFormat="1" ht="61.15" hidden="1" customHeight="1" x14ac:dyDescent="0.25">
      <c r="A27" s="128" t="s">
        <v>89</v>
      </c>
      <c r="B27" s="129" t="s">
        <v>189</v>
      </c>
      <c r="C27" s="129" t="s">
        <v>190</v>
      </c>
      <c r="D27" s="129" t="s">
        <v>188</v>
      </c>
      <c r="E27" s="130" t="s">
        <v>235</v>
      </c>
      <c r="F27" s="301"/>
    </row>
    <row r="28" spans="1:6" s="120" customFormat="1" ht="90" hidden="1" customHeight="1" x14ac:dyDescent="0.25">
      <c r="A28" s="131" t="s">
        <v>90</v>
      </c>
      <c r="B28" s="132"/>
      <c r="C28" s="122"/>
      <c r="D28" s="123"/>
      <c r="E28" s="123"/>
      <c r="F28" s="301"/>
    </row>
    <row r="29" spans="1:6" s="120" customFormat="1" ht="108" hidden="1" customHeight="1" x14ac:dyDescent="0.25">
      <c r="A29" s="131" t="s">
        <v>91</v>
      </c>
      <c r="B29" s="132"/>
      <c r="C29" s="122"/>
      <c r="D29" s="123"/>
      <c r="E29" s="123"/>
      <c r="F29" s="301"/>
    </row>
    <row r="30" spans="1:6" s="120" customFormat="1" ht="77.25" customHeight="1" x14ac:dyDescent="0.25">
      <c r="A30" s="254" t="s">
        <v>92</v>
      </c>
      <c r="B30" s="255" t="s">
        <v>189</v>
      </c>
      <c r="C30" s="255" t="s">
        <v>190</v>
      </c>
      <c r="D30" s="255" t="s">
        <v>188</v>
      </c>
      <c r="E30" s="255" t="s">
        <v>235</v>
      </c>
      <c r="F30" s="301"/>
    </row>
    <row r="31" spans="1:6" s="120" customFormat="1" ht="333" x14ac:dyDescent="0.25">
      <c r="A31" s="121" t="s">
        <v>93</v>
      </c>
      <c r="B31" s="122" t="s">
        <v>206</v>
      </c>
      <c r="C31" s="122" t="s">
        <v>191</v>
      </c>
      <c r="D31" s="123"/>
      <c r="E31" s="123"/>
      <c r="F31" s="301"/>
    </row>
    <row r="32" spans="1:6" s="120" customFormat="1" ht="226.5" customHeight="1" x14ac:dyDescent="0.25">
      <c r="A32" s="121" t="s">
        <v>94</v>
      </c>
      <c r="B32" s="122" t="s">
        <v>207</v>
      </c>
      <c r="C32" s="122" t="s">
        <v>191</v>
      </c>
      <c r="D32" s="123"/>
      <c r="E32" s="123"/>
      <c r="F32" s="301"/>
    </row>
    <row r="33" spans="1:6" s="120" customFormat="1" ht="63.6" customHeight="1" x14ac:dyDescent="0.25">
      <c r="A33" s="254" t="s">
        <v>95</v>
      </c>
      <c r="B33" s="255" t="s">
        <v>189</v>
      </c>
      <c r="C33" s="255" t="s">
        <v>190</v>
      </c>
      <c r="D33" s="255" t="s">
        <v>188</v>
      </c>
      <c r="E33" s="255" t="s">
        <v>235</v>
      </c>
      <c r="F33" s="301"/>
    </row>
    <row r="34" spans="1:6" s="120" customFormat="1" ht="254.25" customHeight="1" x14ac:dyDescent="0.25">
      <c r="A34" s="121" t="s">
        <v>96</v>
      </c>
      <c r="B34" s="122" t="s">
        <v>208</v>
      </c>
      <c r="C34" s="122" t="s">
        <v>198</v>
      </c>
      <c r="D34" s="123"/>
      <c r="E34" s="123"/>
      <c r="F34" s="301"/>
    </row>
    <row r="35" spans="1:6" s="120" customFormat="1" ht="194.25" x14ac:dyDescent="0.25">
      <c r="A35" s="121" t="s">
        <v>97</v>
      </c>
      <c r="B35" s="122" t="s">
        <v>209</v>
      </c>
      <c r="C35" s="122" t="s">
        <v>198</v>
      </c>
      <c r="D35" s="123"/>
      <c r="E35" s="123"/>
      <c r="F35" s="301"/>
    </row>
    <row r="36" spans="1:6" s="120" customFormat="1" ht="303" customHeight="1" x14ac:dyDescent="0.25">
      <c r="A36" s="121" t="s">
        <v>98</v>
      </c>
      <c r="B36" s="122" t="s">
        <v>210</v>
      </c>
      <c r="C36" s="122" t="s">
        <v>198</v>
      </c>
      <c r="D36" s="123"/>
      <c r="E36" s="123"/>
      <c r="F36" s="301"/>
    </row>
    <row r="37" spans="1:6" s="120" customFormat="1" ht="233.25" customHeight="1" x14ac:dyDescent="0.25">
      <c r="A37" s="121" t="s">
        <v>99</v>
      </c>
      <c r="B37" s="122" t="s">
        <v>211</v>
      </c>
      <c r="C37" s="122" t="s">
        <v>198</v>
      </c>
      <c r="D37" s="123"/>
      <c r="E37" s="123"/>
      <c r="F37" s="301"/>
    </row>
    <row r="38" spans="1:6" s="133" customFormat="1" ht="65.25" customHeight="1" x14ac:dyDescent="0.25">
      <c r="A38" s="254" t="s">
        <v>100</v>
      </c>
      <c r="B38" s="255" t="s">
        <v>189</v>
      </c>
      <c r="C38" s="255" t="s">
        <v>190</v>
      </c>
      <c r="D38" s="255" t="s">
        <v>188</v>
      </c>
      <c r="E38" s="255" t="s">
        <v>235</v>
      </c>
      <c r="F38" s="301"/>
    </row>
    <row r="39" spans="1:6" s="120" customFormat="1" ht="193.5" customHeight="1" x14ac:dyDescent="0.25">
      <c r="A39" s="121" t="s">
        <v>101</v>
      </c>
      <c r="B39" s="122" t="s">
        <v>212</v>
      </c>
      <c r="C39" s="122" t="s">
        <v>198</v>
      </c>
      <c r="D39" s="134"/>
      <c r="E39" s="134"/>
      <c r="F39" s="301"/>
    </row>
    <row r="40" spans="1:6" s="120" customFormat="1" ht="240.75" customHeight="1" x14ac:dyDescent="0.25">
      <c r="A40" s="121" t="s">
        <v>102</v>
      </c>
      <c r="B40" s="122" t="s">
        <v>213</v>
      </c>
      <c r="C40" s="122" t="s">
        <v>198</v>
      </c>
      <c r="D40" s="124"/>
      <c r="E40" s="124"/>
      <c r="F40" s="301"/>
    </row>
    <row r="41" spans="1:6" s="120" customFormat="1" ht="267.75" customHeight="1" x14ac:dyDescent="0.25">
      <c r="A41" s="121" t="s">
        <v>103</v>
      </c>
      <c r="B41" s="122" t="s">
        <v>214</v>
      </c>
      <c r="C41" s="122" t="s">
        <v>198</v>
      </c>
      <c r="D41" s="124"/>
      <c r="E41" s="124"/>
      <c r="F41" s="301"/>
    </row>
    <row r="42" spans="1:6" s="120" customFormat="1" ht="64.150000000000006" customHeight="1" x14ac:dyDescent="0.25">
      <c r="A42" s="254" t="s">
        <v>104</v>
      </c>
      <c r="B42" s="255" t="s">
        <v>189</v>
      </c>
      <c r="C42" s="255" t="s">
        <v>190</v>
      </c>
      <c r="D42" s="255" t="s">
        <v>188</v>
      </c>
      <c r="E42" s="119" t="s">
        <v>235</v>
      </c>
      <c r="F42" s="301"/>
    </row>
    <row r="43" spans="1:6" s="120" customFormat="1" ht="261.75" customHeight="1" x14ac:dyDescent="0.25">
      <c r="A43" s="125" t="s">
        <v>105</v>
      </c>
      <c r="B43" s="126" t="s">
        <v>215</v>
      </c>
      <c r="C43" s="126" t="s">
        <v>191</v>
      </c>
      <c r="D43" s="134"/>
      <c r="E43" s="134"/>
      <c r="F43" s="301"/>
    </row>
    <row r="44" spans="1:6" s="120" customFormat="1" ht="261.75" customHeight="1" x14ac:dyDescent="0.25">
      <c r="A44" s="125" t="s">
        <v>106</v>
      </c>
      <c r="B44" s="126" t="s">
        <v>216</v>
      </c>
      <c r="C44" s="126" t="s">
        <v>191</v>
      </c>
      <c r="D44" s="134"/>
      <c r="E44" s="134"/>
      <c r="F44" s="301"/>
    </row>
    <row r="45" spans="1:6" s="120" customFormat="1" ht="56.45" customHeight="1" x14ac:dyDescent="0.25">
      <c r="A45" s="254" t="s">
        <v>107</v>
      </c>
      <c r="B45" s="255" t="s">
        <v>189</v>
      </c>
      <c r="C45" s="255" t="s">
        <v>190</v>
      </c>
      <c r="D45" s="255" t="s">
        <v>188</v>
      </c>
      <c r="E45" s="255" t="s">
        <v>235</v>
      </c>
      <c r="F45" s="301"/>
    </row>
    <row r="46" spans="1:6" s="120" customFormat="1" ht="197.25" customHeight="1" x14ac:dyDescent="0.25">
      <c r="A46" s="125" t="s">
        <v>108</v>
      </c>
      <c r="B46" s="126" t="s">
        <v>217</v>
      </c>
      <c r="C46" s="126" t="s">
        <v>198</v>
      </c>
      <c r="D46" s="134"/>
      <c r="E46" s="134"/>
      <c r="F46" s="301"/>
    </row>
    <row r="47" spans="1:6" s="120" customFormat="1" ht="197.25" customHeight="1" x14ac:dyDescent="0.25">
      <c r="A47" s="121" t="s">
        <v>109</v>
      </c>
      <c r="B47" s="122" t="s">
        <v>218</v>
      </c>
      <c r="C47" s="126" t="s">
        <v>198</v>
      </c>
      <c r="D47" s="123"/>
      <c r="E47" s="123"/>
      <c r="F47" s="301"/>
    </row>
    <row r="48" spans="1:6" s="120" customFormat="1" ht="61.15" customHeight="1" x14ac:dyDescent="0.25">
      <c r="A48" s="254" t="s">
        <v>110</v>
      </c>
      <c r="B48" s="255" t="s">
        <v>189</v>
      </c>
      <c r="C48" s="255" t="s">
        <v>190</v>
      </c>
      <c r="D48" s="255" t="s">
        <v>188</v>
      </c>
      <c r="E48" s="255" t="s">
        <v>235</v>
      </c>
      <c r="F48" s="301"/>
    </row>
    <row r="49" spans="1:6" s="120" customFormat="1" ht="220.5" customHeight="1" x14ac:dyDescent="0.25">
      <c r="A49" s="125" t="s">
        <v>111</v>
      </c>
      <c r="B49" s="126" t="s">
        <v>219</v>
      </c>
      <c r="C49" s="147" t="s">
        <v>220</v>
      </c>
      <c r="D49" s="134"/>
      <c r="E49" s="134"/>
      <c r="F49" s="301"/>
    </row>
    <row r="50" spans="1:6" s="120" customFormat="1" ht="220.5" customHeight="1" x14ac:dyDescent="0.25">
      <c r="A50" s="125" t="s">
        <v>112</v>
      </c>
      <c r="B50" s="126" t="s">
        <v>221</v>
      </c>
      <c r="C50" s="147" t="s">
        <v>220</v>
      </c>
      <c r="D50" s="124"/>
      <c r="E50" s="124"/>
      <c r="F50" s="301"/>
    </row>
    <row r="51" spans="1:6" s="120" customFormat="1" ht="220.5" customHeight="1" x14ac:dyDescent="0.25">
      <c r="A51" s="121" t="s">
        <v>113</v>
      </c>
      <c r="B51" s="126" t="s">
        <v>222</v>
      </c>
      <c r="C51" s="147" t="s">
        <v>223</v>
      </c>
      <c r="D51" s="135"/>
      <c r="E51" s="135"/>
      <c r="F51" s="301"/>
    </row>
    <row r="52" spans="1:6" s="120" customFormat="1" ht="220.5" customHeight="1" x14ac:dyDescent="0.25">
      <c r="A52" s="125" t="s">
        <v>114</v>
      </c>
      <c r="B52" s="126" t="s">
        <v>224</v>
      </c>
      <c r="C52" s="147" t="s">
        <v>223</v>
      </c>
      <c r="D52" s="124"/>
      <c r="E52" s="124"/>
      <c r="F52" s="301"/>
    </row>
    <row r="53" spans="1:6" s="120" customFormat="1" ht="220.5" customHeight="1" x14ac:dyDescent="0.25">
      <c r="A53" s="125" t="s">
        <v>115</v>
      </c>
      <c r="B53" s="126" t="s">
        <v>225</v>
      </c>
      <c r="C53" s="147" t="s">
        <v>223</v>
      </c>
      <c r="D53" s="124"/>
      <c r="E53" s="124"/>
      <c r="F53" s="301"/>
    </row>
    <row r="54" spans="1:6" s="120" customFormat="1" ht="58.9" customHeight="1" x14ac:dyDescent="0.25">
      <c r="A54" s="254" t="s">
        <v>116</v>
      </c>
      <c r="B54" s="255" t="s">
        <v>189</v>
      </c>
      <c r="C54" s="255" t="s">
        <v>190</v>
      </c>
      <c r="D54" s="255" t="s">
        <v>188</v>
      </c>
      <c r="E54" s="255" t="s">
        <v>235</v>
      </c>
      <c r="F54" s="301"/>
    </row>
    <row r="55" spans="1:6" s="120" customFormat="1" ht="273" customHeight="1" x14ac:dyDescent="0.25">
      <c r="A55" s="121" t="s">
        <v>117</v>
      </c>
      <c r="B55" s="126" t="s">
        <v>226</v>
      </c>
      <c r="C55" s="126" t="s">
        <v>198</v>
      </c>
      <c r="D55" s="123"/>
      <c r="E55" s="123"/>
      <c r="F55" s="301"/>
    </row>
    <row r="56" spans="1:6" s="120" customFormat="1" ht="60" customHeight="1" x14ac:dyDescent="0.25">
      <c r="A56" s="254" t="s">
        <v>118</v>
      </c>
      <c r="B56" s="255" t="s">
        <v>189</v>
      </c>
      <c r="C56" s="255" t="s">
        <v>190</v>
      </c>
      <c r="D56" s="255" t="s">
        <v>188</v>
      </c>
      <c r="E56" s="119" t="s">
        <v>235</v>
      </c>
      <c r="F56" s="301"/>
    </row>
    <row r="57" spans="1:6" s="120" customFormat="1" ht="264" customHeight="1" x14ac:dyDescent="0.25">
      <c r="A57" s="125" t="s">
        <v>119</v>
      </c>
      <c r="B57" s="126" t="s">
        <v>227</v>
      </c>
      <c r="C57" s="126" t="s">
        <v>198</v>
      </c>
      <c r="D57" s="134"/>
      <c r="E57" s="134"/>
      <c r="F57" s="301"/>
    </row>
    <row r="58" spans="1:6" s="120" customFormat="1" ht="264" customHeight="1" x14ac:dyDescent="0.25">
      <c r="A58" s="125" t="s">
        <v>120</v>
      </c>
      <c r="B58" s="126" t="s">
        <v>228</v>
      </c>
      <c r="C58" s="126" t="s">
        <v>198</v>
      </c>
      <c r="D58" s="134"/>
      <c r="E58" s="134"/>
      <c r="F58" s="301"/>
    </row>
    <row r="59" spans="1:6" s="120" customFormat="1" ht="264" customHeight="1" x14ac:dyDescent="0.25">
      <c r="A59" s="125" t="s">
        <v>121</v>
      </c>
      <c r="B59" s="126" t="s">
        <v>229</v>
      </c>
      <c r="C59" s="126" t="s">
        <v>191</v>
      </c>
      <c r="D59" s="134"/>
      <c r="E59" s="134"/>
      <c r="F59" s="301"/>
    </row>
    <row r="60" spans="1:6" s="120" customFormat="1" ht="76.5" customHeight="1" x14ac:dyDescent="0.25">
      <c r="A60" s="254" t="s">
        <v>122</v>
      </c>
      <c r="B60" s="255" t="s">
        <v>189</v>
      </c>
      <c r="C60" s="255" t="s">
        <v>190</v>
      </c>
      <c r="D60" s="255" t="s">
        <v>188</v>
      </c>
      <c r="E60" s="255" t="s">
        <v>235</v>
      </c>
      <c r="F60" s="301"/>
    </row>
    <row r="61" spans="1:6" s="120" customFormat="1" ht="270" customHeight="1" x14ac:dyDescent="0.25">
      <c r="A61" s="121" t="s">
        <v>123</v>
      </c>
      <c r="B61" s="126" t="s">
        <v>230</v>
      </c>
      <c r="C61" s="126" t="s">
        <v>191</v>
      </c>
      <c r="D61" s="123"/>
      <c r="E61" s="123"/>
      <c r="F61" s="301"/>
    </row>
    <row r="62" spans="1:6" s="120" customFormat="1" ht="91.5" customHeight="1" x14ac:dyDescent="0.25">
      <c r="A62" s="254" t="s">
        <v>124</v>
      </c>
      <c r="B62" s="255" t="s">
        <v>189</v>
      </c>
      <c r="C62" s="255" t="s">
        <v>190</v>
      </c>
      <c r="D62" s="255" t="s">
        <v>188</v>
      </c>
      <c r="E62" s="255" t="s">
        <v>235</v>
      </c>
      <c r="F62" s="301"/>
    </row>
    <row r="63" spans="1:6" s="120" customFormat="1" ht="264.75" customHeight="1" x14ac:dyDescent="0.25">
      <c r="A63" s="121" t="s">
        <v>125</v>
      </c>
      <c r="B63" s="126" t="s">
        <v>231</v>
      </c>
      <c r="C63" s="126" t="s">
        <v>198</v>
      </c>
      <c r="D63" s="123"/>
      <c r="E63" s="123"/>
      <c r="F63" s="301"/>
    </row>
    <row r="64" spans="1:6" s="120" customFormat="1" ht="271.5" customHeight="1" thickBot="1" x14ac:dyDescent="0.3">
      <c r="A64" s="136" t="s">
        <v>126</v>
      </c>
      <c r="B64" s="137" t="s">
        <v>232</v>
      </c>
      <c r="C64" s="137" t="s">
        <v>198</v>
      </c>
      <c r="D64" s="138"/>
      <c r="E64" s="138"/>
      <c r="F64" s="301"/>
    </row>
    <row r="65" spans="1:6" s="142" customFormat="1" ht="30.75" customHeight="1" x14ac:dyDescent="0.3">
      <c r="A65" s="139"/>
      <c r="B65" s="140"/>
      <c r="C65" s="140"/>
      <c r="D65" s="141"/>
      <c r="E65" s="141"/>
      <c r="F65" s="145"/>
    </row>
    <row r="66" spans="1:6" ht="12" customHeight="1" x14ac:dyDescent="0.3">
      <c r="A66" s="143"/>
      <c r="B66" s="144"/>
      <c r="C66" s="144"/>
      <c r="D66" s="143"/>
      <c r="E66" s="143"/>
    </row>
    <row r="67" spans="1:6" x14ac:dyDescent="0.3">
      <c r="D67" s="145"/>
    </row>
    <row r="68" spans="1:6" x14ac:dyDescent="0.3">
      <c r="D68" s="145"/>
    </row>
    <row r="69" spans="1:6" x14ac:dyDescent="0.3">
      <c r="D69" s="145"/>
    </row>
    <row r="70" spans="1:6" x14ac:dyDescent="0.3">
      <c r="D70" s="145"/>
    </row>
    <row r="71" spans="1:6" x14ac:dyDescent="0.3">
      <c r="D71" s="145"/>
    </row>
    <row r="72" spans="1:6" x14ac:dyDescent="0.3">
      <c r="D72" s="145"/>
    </row>
    <row r="73" spans="1:6" x14ac:dyDescent="0.3">
      <c r="D73" s="145"/>
    </row>
    <row r="74" spans="1:6" x14ac:dyDescent="0.3">
      <c r="D74" s="145"/>
    </row>
    <row r="75" spans="1:6" x14ac:dyDescent="0.3">
      <c r="D75" s="145"/>
    </row>
    <row r="76" spans="1:6" x14ac:dyDescent="0.3">
      <c r="D76" s="145"/>
    </row>
    <row r="77" spans="1:6" x14ac:dyDescent="0.3">
      <c r="D77" s="145"/>
    </row>
    <row r="78" spans="1:6" x14ac:dyDescent="0.3">
      <c r="D78" s="145"/>
    </row>
    <row r="79" spans="1:6" x14ac:dyDescent="0.3">
      <c r="D79" s="145"/>
    </row>
    <row r="80" spans="1:6" x14ac:dyDescent="0.3">
      <c r="D80" s="145"/>
    </row>
    <row r="81" spans="4:4" x14ac:dyDescent="0.3">
      <c r="D81" s="145"/>
    </row>
    <row r="82" spans="4:4" x14ac:dyDescent="0.3">
      <c r="D82" s="145"/>
    </row>
    <row r="83" spans="4:4" x14ac:dyDescent="0.3">
      <c r="D83" s="145"/>
    </row>
    <row r="84" spans="4:4" x14ac:dyDescent="0.3">
      <c r="D84" s="145"/>
    </row>
    <row r="85" spans="4:4" x14ac:dyDescent="0.3">
      <c r="D85" s="145"/>
    </row>
    <row r="86" spans="4:4" x14ac:dyDescent="0.3">
      <c r="D86" s="145"/>
    </row>
    <row r="87" spans="4:4" x14ac:dyDescent="0.3">
      <c r="D87" s="145"/>
    </row>
    <row r="88" spans="4:4" x14ac:dyDescent="0.3">
      <c r="D88" s="145"/>
    </row>
    <row r="89" spans="4:4" x14ac:dyDescent="0.3">
      <c r="D89" s="145"/>
    </row>
    <row r="90" spans="4:4" x14ac:dyDescent="0.3">
      <c r="D90" s="145"/>
    </row>
    <row r="91" spans="4:4" x14ac:dyDescent="0.3">
      <c r="D91" s="145"/>
    </row>
    <row r="92" spans="4:4" x14ac:dyDescent="0.3">
      <c r="D92" s="145"/>
    </row>
    <row r="93" spans="4:4" x14ac:dyDescent="0.3">
      <c r="D93" s="145"/>
    </row>
    <row r="94" spans="4:4" x14ac:dyDescent="0.3">
      <c r="D94" s="145"/>
    </row>
    <row r="95" spans="4:4" x14ac:dyDescent="0.3">
      <c r="D95" s="145"/>
    </row>
    <row r="96" spans="4:4" x14ac:dyDescent="0.3">
      <c r="D96" s="145"/>
    </row>
    <row r="97" spans="4:4" x14ac:dyDescent="0.3">
      <c r="D97" s="145"/>
    </row>
    <row r="98" spans="4:4" x14ac:dyDescent="0.3">
      <c r="D98" s="145"/>
    </row>
    <row r="99" spans="4:4" x14ac:dyDescent="0.3">
      <c r="D99" s="145"/>
    </row>
    <row r="100" spans="4:4" x14ac:dyDescent="0.3">
      <c r="D100" s="145"/>
    </row>
    <row r="101" spans="4:4" x14ac:dyDescent="0.3">
      <c r="D101" s="145"/>
    </row>
    <row r="102" spans="4:4" x14ac:dyDescent="0.3">
      <c r="D102" s="145"/>
    </row>
    <row r="103" spans="4:4" x14ac:dyDescent="0.3">
      <c r="D103" s="145"/>
    </row>
    <row r="104" spans="4:4" x14ac:dyDescent="0.3">
      <c r="D104" s="145"/>
    </row>
    <row r="105" spans="4:4" x14ac:dyDescent="0.3">
      <c r="D105" s="145"/>
    </row>
    <row r="106" spans="4:4" x14ac:dyDescent="0.3">
      <c r="D106" s="145"/>
    </row>
    <row r="107" spans="4:4" x14ac:dyDescent="0.3">
      <c r="D107" s="145"/>
    </row>
    <row r="108" spans="4:4" x14ac:dyDescent="0.3">
      <c r="D108" s="145"/>
    </row>
    <row r="109" spans="4:4" x14ac:dyDescent="0.3">
      <c r="D109" s="145"/>
    </row>
    <row r="110" spans="4:4" x14ac:dyDescent="0.3">
      <c r="D110" s="145"/>
    </row>
    <row r="111" spans="4:4" x14ac:dyDescent="0.3">
      <c r="D111" s="145"/>
    </row>
    <row r="112" spans="4:4" x14ac:dyDescent="0.3">
      <c r="D112" s="145"/>
    </row>
    <row r="113" spans="4:4" x14ac:dyDescent="0.3">
      <c r="D113" s="145"/>
    </row>
    <row r="114" spans="4:4" x14ac:dyDescent="0.3">
      <c r="D114" s="145"/>
    </row>
    <row r="115" spans="4:4" x14ac:dyDescent="0.3">
      <c r="D115" s="145"/>
    </row>
    <row r="116" spans="4:4" x14ac:dyDescent="0.3">
      <c r="D116" s="145"/>
    </row>
    <row r="117" spans="4:4" x14ac:dyDescent="0.3">
      <c r="D117" s="145"/>
    </row>
    <row r="118" spans="4:4" x14ac:dyDescent="0.3">
      <c r="D118" s="145"/>
    </row>
    <row r="119" spans="4:4" x14ac:dyDescent="0.3">
      <c r="D119" s="145"/>
    </row>
    <row r="120" spans="4:4" x14ac:dyDescent="0.3">
      <c r="D120" s="145"/>
    </row>
    <row r="121" spans="4:4" x14ac:dyDescent="0.3">
      <c r="D121" s="145"/>
    </row>
    <row r="122" spans="4:4" x14ac:dyDescent="0.3">
      <c r="D122" s="145"/>
    </row>
    <row r="123" spans="4:4" x14ac:dyDescent="0.3">
      <c r="D123" s="145"/>
    </row>
    <row r="124" spans="4:4" x14ac:dyDescent="0.3">
      <c r="D124" s="145"/>
    </row>
    <row r="125" spans="4:4" x14ac:dyDescent="0.3">
      <c r="D125" s="145"/>
    </row>
    <row r="126" spans="4:4" x14ac:dyDescent="0.3">
      <c r="D126" s="145"/>
    </row>
    <row r="127" spans="4:4" x14ac:dyDescent="0.3">
      <c r="D127" s="145"/>
    </row>
    <row r="128" spans="4:4" x14ac:dyDescent="0.3">
      <c r="D128" s="145"/>
    </row>
    <row r="129" spans="4:4" x14ac:dyDescent="0.3">
      <c r="D129" s="145"/>
    </row>
    <row r="130" spans="4:4" x14ac:dyDescent="0.3">
      <c r="D130" s="145"/>
    </row>
    <row r="131" spans="4:4" x14ac:dyDescent="0.3">
      <c r="D131" s="145"/>
    </row>
    <row r="132" spans="4:4" x14ac:dyDescent="0.3">
      <c r="D132" s="145"/>
    </row>
    <row r="133" spans="4:4" x14ac:dyDescent="0.3">
      <c r="D133" s="145"/>
    </row>
    <row r="134" spans="4:4" x14ac:dyDescent="0.3">
      <c r="D134" s="145"/>
    </row>
    <row r="135" spans="4:4" x14ac:dyDescent="0.3">
      <c r="D135" s="145"/>
    </row>
    <row r="136" spans="4:4" x14ac:dyDescent="0.3">
      <c r="D136" s="145"/>
    </row>
    <row r="137" spans="4:4" x14ac:dyDescent="0.3">
      <c r="D137" s="145"/>
    </row>
    <row r="138" spans="4:4" x14ac:dyDescent="0.3">
      <c r="D138" s="145"/>
    </row>
    <row r="139" spans="4:4" x14ac:dyDescent="0.3">
      <c r="D139" s="145"/>
    </row>
    <row r="140" spans="4:4" x14ac:dyDescent="0.3">
      <c r="D140" s="145"/>
    </row>
    <row r="141" spans="4:4" x14ac:dyDescent="0.3">
      <c r="D141" s="145"/>
    </row>
    <row r="142" spans="4:4" x14ac:dyDescent="0.3">
      <c r="D142" s="145"/>
    </row>
    <row r="143" spans="4:4" x14ac:dyDescent="0.3">
      <c r="D143" s="145"/>
    </row>
    <row r="144" spans="4:4" x14ac:dyDescent="0.3">
      <c r="D144" s="145"/>
    </row>
    <row r="145" spans="4:4" x14ac:dyDescent="0.3">
      <c r="D145" s="145"/>
    </row>
    <row r="146" spans="4:4" x14ac:dyDescent="0.3">
      <c r="D146" s="145"/>
    </row>
    <row r="147" spans="4:4" x14ac:dyDescent="0.3">
      <c r="D147" s="145"/>
    </row>
    <row r="148" spans="4:4" x14ac:dyDescent="0.3">
      <c r="D148" s="145"/>
    </row>
    <row r="149" spans="4:4" x14ac:dyDescent="0.3">
      <c r="D149" s="145"/>
    </row>
    <row r="150" spans="4:4" x14ac:dyDescent="0.3">
      <c r="D150" s="145"/>
    </row>
    <row r="151" spans="4:4" x14ac:dyDescent="0.3">
      <c r="D151" s="145"/>
    </row>
    <row r="152" spans="4:4" x14ac:dyDescent="0.3">
      <c r="D152" s="145"/>
    </row>
    <row r="153" spans="4:4" x14ac:dyDescent="0.3">
      <c r="D153" s="145"/>
    </row>
    <row r="154" spans="4:4" x14ac:dyDescent="0.3">
      <c r="D154" s="145"/>
    </row>
    <row r="155" spans="4:4" x14ac:dyDescent="0.3">
      <c r="D155" s="145"/>
    </row>
    <row r="156" spans="4:4" x14ac:dyDescent="0.3">
      <c r="D156" s="145"/>
    </row>
    <row r="157" spans="4:4" x14ac:dyDescent="0.3">
      <c r="D157" s="145"/>
    </row>
    <row r="158" spans="4:4" x14ac:dyDescent="0.3">
      <c r="D158" s="145"/>
    </row>
    <row r="159" spans="4:4" x14ac:dyDescent="0.3">
      <c r="D159" s="145"/>
    </row>
    <row r="160" spans="4:4" x14ac:dyDescent="0.3">
      <c r="D160" s="145"/>
    </row>
    <row r="161" spans="4:4" x14ac:dyDescent="0.3">
      <c r="D161" s="145"/>
    </row>
    <row r="162" spans="4:4" x14ac:dyDescent="0.3">
      <c r="D162" s="145"/>
    </row>
    <row r="163" spans="4:4" x14ac:dyDescent="0.3">
      <c r="D163" s="145"/>
    </row>
    <row r="164" spans="4:4" x14ac:dyDescent="0.3">
      <c r="D164" s="145"/>
    </row>
    <row r="165" spans="4:4" x14ac:dyDescent="0.3">
      <c r="D165" s="145"/>
    </row>
    <row r="166" spans="4:4" x14ac:dyDescent="0.3">
      <c r="D166" s="145"/>
    </row>
    <row r="167" spans="4:4" x14ac:dyDescent="0.3">
      <c r="D167" s="145"/>
    </row>
    <row r="168" spans="4:4" x14ac:dyDescent="0.3">
      <c r="D168" s="145"/>
    </row>
    <row r="169" spans="4:4" x14ac:dyDescent="0.3">
      <c r="D169" s="145"/>
    </row>
    <row r="170" spans="4:4" x14ac:dyDescent="0.3">
      <c r="D170" s="145"/>
    </row>
    <row r="171" spans="4:4" x14ac:dyDescent="0.3">
      <c r="D171" s="145"/>
    </row>
    <row r="172" spans="4:4" x14ac:dyDescent="0.3">
      <c r="D172" s="145"/>
    </row>
    <row r="173" spans="4:4" x14ac:dyDescent="0.3">
      <c r="D173" s="145"/>
    </row>
    <row r="174" spans="4:4" x14ac:dyDescent="0.3">
      <c r="D174" s="145"/>
    </row>
    <row r="175" spans="4:4" x14ac:dyDescent="0.3">
      <c r="D175" s="145"/>
    </row>
    <row r="176" spans="4:4" x14ac:dyDescent="0.3">
      <c r="D176" s="145"/>
    </row>
    <row r="177" spans="4:4" x14ac:dyDescent="0.3">
      <c r="D177" s="145"/>
    </row>
    <row r="178" spans="4:4" x14ac:dyDescent="0.3">
      <c r="D178" s="145"/>
    </row>
    <row r="179" spans="4:4" x14ac:dyDescent="0.3">
      <c r="D179" s="145"/>
    </row>
    <row r="180" spans="4:4" x14ac:dyDescent="0.3">
      <c r="D180" s="145"/>
    </row>
    <row r="181" spans="4:4" x14ac:dyDescent="0.3">
      <c r="D181" s="145"/>
    </row>
    <row r="182" spans="4:4" x14ac:dyDescent="0.3">
      <c r="D182" s="145"/>
    </row>
    <row r="183" spans="4:4" x14ac:dyDescent="0.3">
      <c r="D183" s="145"/>
    </row>
    <row r="184" spans="4:4" x14ac:dyDescent="0.3">
      <c r="D184" s="145"/>
    </row>
    <row r="185" spans="4:4" x14ac:dyDescent="0.3">
      <c r="D185" s="145"/>
    </row>
    <row r="186" spans="4:4" x14ac:dyDescent="0.3">
      <c r="D186" s="145"/>
    </row>
    <row r="187" spans="4:4" x14ac:dyDescent="0.3">
      <c r="D187" s="145"/>
    </row>
    <row r="188" spans="4:4" x14ac:dyDescent="0.3">
      <c r="D188" s="145"/>
    </row>
    <row r="189" spans="4:4" x14ac:dyDescent="0.3">
      <c r="D189" s="145"/>
    </row>
    <row r="190" spans="4:4" x14ac:dyDescent="0.3">
      <c r="D190" s="145"/>
    </row>
    <row r="191" spans="4:4" x14ac:dyDescent="0.3">
      <c r="D191" s="145"/>
    </row>
    <row r="192" spans="4:4" x14ac:dyDescent="0.3">
      <c r="D192" s="145"/>
    </row>
    <row r="193" spans="4:4" x14ac:dyDescent="0.3">
      <c r="D193" s="145"/>
    </row>
    <row r="194" spans="4:4" x14ac:dyDescent="0.3">
      <c r="D194" s="145"/>
    </row>
    <row r="195" spans="4:4" x14ac:dyDescent="0.3">
      <c r="D195" s="145"/>
    </row>
    <row r="196" spans="4:4" x14ac:dyDescent="0.3">
      <c r="D196" s="145"/>
    </row>
    <row r="197" spans="4:4" x14ac:dyDescent="0.3">
      <c r="D197" s="145"/>
    </row>
    <row r="198" spans="4:4" x14ac:dyDescent="0.3">
      <c r="D198" s="145"/>
    </row>
    <row r="199" spans="4:4" x14ac:dyDescent="0.3">
      <c r="D199" s="145"/>
    </row>
    <row r="200" spans="4:4" x14ac:dyDescent="0.3">
      <c r="D200" s="145"/>
    </row>
    <row r="201" spans="4:4" x14ac:dyDescent="0.3">
      <c r="D201" s="145"/>
    </row>
    <row r="202" spans="4:4" x14ac:dyDescent="0.3">
      <c r="D202" s="145"/>
    </row>
    <row r="203" spans="4:4" x14ac:dyDescent="0.3">
      <c r="D203" s="145"/>
    </row>
    <row r="204" spans="4:4" x14ac:dyDescent="0.3">
      <c r="D204" s="145"/>
    </row>
    <row r="205" spans="4:4" x14ac:dyDescent="0.3">
      <c r="D205" s="145"/>
    </row>
    <row r="206" spans="4:4" x14ac:dyDescent="0.3">
      <c r="D206" s="145"/>
    </row>
    <row r="207" spans="4:4" x14ac:dyDescent="0.3">
      <c r="D207" s="145"/>
    </row>
    <row r="208" spans="4:4" x14ac:dyDescent="0.3">
      <c r="D208" s="145"/>
    </row>
    <row r="209" spans="4:4" x14ac:dyDescent="0.3">
      <c r="D209" s="145"/>
    </row>
    <row r="210" spans="4:4" x14ac:dyDescent="0.3">
      <c r="D210" s="145"/>
    </row>
    <row r="211" spans="4:4" x14ac:dyDescent="0.3">
      <c r="D211" s="145"/>
    </row>
    <row r="212" spans="4:4" x14ac:dyDescent="0.3">
      <c r="D212" s="145"/>
    </row>
    <row r="213" spans="4:4" x14ac:dyDescent="0.3">
      <c r="D213" s="145"/>
    </row>
    <row r="214" spans="4:4" x14ac:dyDescent="0.3">
      <c r="D214" s="145"/>
    </row>
    <row r="215" spans="4:4" x14ac:dyDescent="0.3">
      <c r="D215" s="145"/>
    </row>
    <row r="216" spans="4:4" x14ac:dyDescent="0.3">
      <c r="D216" s="145"/>
    </row>
    <row r="217" spans="4:4" x14ac:dyDescent="0.3">
      <c r="D217" s="145"/>
    </row>
    <row r="218" spans="4:4" x14ac:dyDescent="0.3">
      <c r="D218" s="145"/>
    </row>
    <row r="219" spans="4:4" x14ac:dyDescent="0.3">
      <c r="D219" s="145"/>
    </row>
    <row r="220" spans="4:4" x14ac:dyDescent="0.3">
      <c r="D220" s="145"/>
    </row>
    <row r="221" spans="4:4" x14ac:dyDescent="0.3">
      <c r="D221" s="145"/>
    </row>
    <row r="222" spans="4:4" x14ac:dyDescent="0.3">
      <c r="D222" s="145"/>
    </row>
    <row r="223" spans="4:4" x14ac:dyDescent="0.3">
      <c r="D223" s="145"/>
    </row>
    <row r="224" spans="4:4" x14ac:dyDescent="0.3">
      <c r="D224" s="145"/>
    </row>
    <row r="225" spans="4:4" x14ac:dyDescent="0.3">
      <c r="D225" s="145"/>
    </row>
    <row r="226" spans="4:4" x14ac:dyDescent="0.3">
      <c r="D226" s="145"/>
    </row>
    <row r="227" spans="4:4" x14ac:dyDescent="0.3">
      <c r="D227" s="145"/>
    </row>
    <row r="228" spans="4:4" x14ac:dyDescent="0.3">
      <c r="D228" s="145"/>
    </row>
    <row r="229" spans="4:4" x14ac:dyDescent="0.3">
      <c r="D229" s="145"/>
    </row>
    <row r="230" spans="4:4" x14ac:dyDescent="0.3">
      <c r="D230" s="145"/>
    </row>
    <row r="231" spans="4:4" x14ac:dyDescent="0.3">
      <c r="D231" s="145"/>
    </row>
    <row r="232" spans="4:4" x14ac:dyDescent="0.3">
      <c r="D232" s="145"/>
    </row>
    <row r="233" spans="4:4" x14ac:dyDescent="0.3">
      <c r="D233" s="145"/>
    </row>
    <row r="234" spans="4:4" x14ac:dyDescent="0.3">
      <c r="D234" s="145"/>
    </row>
    <row r="235" spans="4:4" x14ac:dyDescent="0.3">
      <c r="D235" s="145"/>
    </row>
    <row r="236" spans="4:4" x14ac:dyDescent="0.3">
      <c r="D236" s="145"/>
    </row>
    <row r="237" spans="4:4" x14ac:dyDescent="0.3">
      <c r="D237" s="145"/>
    </row>
    <row r="238" spans="4:4" x14ac:dyDescent="0.3">
      <c r="D238" s="145"/>
    </row>
    <row r="239" spans="4:4" x14ac:dyDescent="0.3">
      <c r="D239" s="145"/>
    </row>
    <row r="240" spans="4:4" x14ac:dyDescent="0.3">
      <c r="D240" s="145"/>
    </row>
    <row r="241" spans="4:4" x14ac:dyDescent="0.3">
      <c r="D241" s="145"/>
    </row>
    <row r="242" spans="4:4" x14ac:dyDescent="0.3">
      <c r="D242" s="145"/>
    </row>
    <row r="243" spans="4:4" x14ac:dyDescent="0.3">
      <c r="D243" s="145"/>
    </row>
    <row r="244" spans="4:4" x14ac:dyDescent="0.3">
      <c r="D244" s="145"/>
    </row>
    <row r="245" spans="4:4" x14ac:dyDescent="0.3">
      <c r="D245" s="145"/>
    </row>
    <row r="246" spans="4:4" x14ac:dyDescent="0.3">
      <c r="D246" s="145"/>
    </row>
    <row r="247" spans="4:4" x14ac:dyDescent="0.3">
      <c r="D247" s="145"/>
    </row>
    <row r="248" spans="4:4" x14ac:dyDescent="0.3">
      <c r="D248" s="145"/>
    </row>
    <row r="249" spans="4:4" x14ac:dyDescent="0.3">
      <c r="D249" s="145"/>
    </row>
    <row r="250" spans="4:4" x14ac:dyDescent="0.3">
      <c r="D250" s="145"/>
    </row>
    <row r="251" spans="4:4" x14ac:dyDescent="0.3">
      <c r="D251" s="145"/>
    </row>
    <row r="252" spans="4:4" x14ac:dyDescent="0.3">
      <c r="D252" s="145"/>
    </row>
    <row r="253" spans="4:4" x14ac:dyDescent="0.3">
      <c r="D253" s="145"/>
    </row>
    <row r="254" spans="4:4" x14ac:dyDescent="0.3">
      <c r="D254" s="145"/>
    </row>
    <row r="255" spans="4:4" x14ac:dyDescent="0.3">
      <c r="D255" s="145"/>
    </row>
    <row r="256" spans="4:4" x14ac:dyDescent="0.3">
      <c r="D256" s="145"/>
    </row>
    <row r="257" spans="4:4" x14ac:dyDescent="0.3">
      <c r="D257" s="145"/>
    </row>
    <row r="258" spans="4:4" x14ac:dyDescent="0.3">
      <c r="D258" s="145"/>
    </row>
    <row r="259" spans="4:4" x14ac:dyDescent="0.3">
      <c r="D259" s="145"/>
    </row>
    <row r="260" spans="4:4" x14ac:dyDescent="0.3">
      <c r="D260" s="145"/>
    </row>
    <row r="261" spans="4:4" x14ac:dyDescent="0.3">
      <c r="D261" s="145"/>
    </row>
    <row r="262" spans="4:4" x14ac:dyDescent="0.3">
      <c r="D262" s="145"/>
    </row>
    <row r="263" spans="4:4" x14ac:dyDescent="0.3">
      <c r="D263" s="145"/>
    </row>
    <row r="264" spans="4:4" x14ac:dyDescent="0.3">
      <c r="D264" s="145"/>
    </row>
    <row r="265" spans="4:4" x14ac:dyDescent="0.3">
      <c r="D265" s="145"/>
    </row>
    <row r="266" spans="4:4" x14ac:dyDescent="0.3">
      <c r="D266" s="145"/>
    </row>
    <row r="267" spans="4:4" x14ac:dyDescent="0.3">
      <c r="D267" s="145"/>
    </row>
    <row r="268" spans="4:4" x14ac:dyDescent="0.3">
      <c r="D268" s="145"/>
    </row>
    <row r="269" spans="4:4" x14ac:dyDescent="0.3">
      <c r="D269" s="145"/>
    </row>
    <row r="270" spans="4:4" x14ac:dyDescent="0.3">
      <c r="D270" s="145"/>
    </row>
    <row r="271" spans="4:4" x14ac:dyDescent="0.3">
      <c r="D271" s="145"/>
    </row>
    <row r="272" spans="4:4" x14ac:dyDescent="0.3">
      <c r="D272" s="145"/>
    </row>
    <row r="273" spans="4:4" x14ac:dyDescent="0.3">
      <c r="D273" s="145"/>
    </row>
    <row r="274" spans="4:4" x14ac:dyDescent="0.3">
      <c r="D274" s="145"/>
    </row>
    <row r="275" spans="4:4" x14ac:dyDescent="0.3">
      <c r="D275" s="145"/>
    </row>
    <row r="276" spans="4:4" x14ac:dyDescent="0.3">
      <c r="D276" s="145"/>
    </row>
    <row r="277" spans="4:4" x14ac:dyDescent="0.3">
      <c r="D277" s="145"/>
    </row>
    <row r="278" spans="4:4" x14ac:dyDescent="0.3">
      <c r="D278" s="145"/>
    </row>
    <row r="279" spans="4:4" x14ac:dyDescent="0.3">
      <c r="D279" s="145"/>
    </row>
    <row r="280" spans="4:4" x14ac:dyDescent="0.3">
      <c r="D280" s="145"/>
    </row>
    <row r="281" spans="4:4" x14ac:dyDescent="0.3">
      <c r="D281" s="145"/>
    </row>
    <row r="282" spans="4:4" x14ac:dyDescent="0.3">
      <c r="D282" s="145"/>
    </row>
    <row r="283" spans="4:4" x14ac:dyDescent="0.3">
      <c r="D283" s="145"/>
    </row>
    <row r="284" spans="4:4" x14ac:dyDescent="0.3">
      <c r="D284" s="145"/>
    </row>
    <row r="285" spans="4:4" x14ac:dyDescent="0.3">
      <c r="D285" s="145"/>
    </row>
    <row r="286" spans="4:4" x14ac:dyDescent="0.3">
      <c r="D286" s="145"/>
    </row>
    <row r="287" spans="4:4" x14ac:dyDescent="0.3">
      <c r="D287" s="145"/>
    </row>
    <row r="288" spans="4:4" x14ac:dyDescent="0.3">
      <c r="D288" s="145"/>
    </row>
    <row r="289" spans="4:4" x14ac:dyDescent="0.3">
      <c r="D289" s="145"/>
    </row>
    <row r="290" spans="4:4" x14ac:dyDescent="0.3">
      <c r="D290" s="145"/>
    </row>
    <row r="291" spans="4:4" x14ac:dyDescent="0.3">
      <c r="D291" s="145"/>
    </row>
    <row r="292" spans="4:4" x14ac:dyDescent="0.3">
      <c r="D292" s="145"/>
    </row>
    <row r="293" spans="4:4" x14ac:dyDescent="0.3">
      <c r="D293" s="145"/>
    </row>
    <row r="294" spans="4:4" x14ac:dyDescent="0.3">
      <c r="D294" s="145"/>
    </row>
    <row r="295" spans="4:4" x14ac:dyDescent="0.3">
      <c r="D295" s="145"/>
    </row>
    <row r="296" spans="4:4" x14ac:dyDescent="0.3">
      <c r="D296" s="145"/>
    </row>
    <row r="297" spans="4:4" x14ac:dyDescent="0.3">
      <c r="D297" s="145"/>
    </row>
    <row r="298" spans="4:4" x14ac:dyDescent="0.3">
      <c r="D298" s="145"/>
    </row>
    <row r="299" spans="4:4" x14ac:dyDescent="0.3">
      <c r="D299" s="145"/>
    </row>
    <row r="300" spans="4:4" x14ac:dyDescent="0.3">
      <c r="D300" s="145"/>
    </row>
    <row r="301" spans="4:4" x14ac:dyDescent="0.3">
      <c r="D301" s="145"/>
    </row>
    <row r="302" spans="4:4" x14ac:dyDescent="0.3">
      <c r="D302" s="145"/>
    </row>
    <row r="303" spans="4:4" x14ac:dyDescent="0.3">
      <c r="D303" s="145"/>
    </row>
    <row r="304" spans="4:4" x14ac:dyDescent="0.3">
      <c r="D304" s="145"/>
    </row>
    <row r="305" spans="4:4" x14ac:dyDescent="0.3">
      <c r="D305" s="145"/>
    </row>
    <row r="306" spans="4:4" x14ac:dyDescent="0.3">
      <c r="D306" s="145"/>
    </row>
    <row r="307" spans="4:4" x14ac:dyDescent="0.3">
      <c r="D307" s="145"/>
    </row>
    <row r="308" spans="4:4" x14ac:dyDescent="0.3">
      <c r="D308" s="145"/>
    </row>
    <row r="309" spans="4:4" x14ac:dyDescent="0.3">
      <c r="D309" s="145"/>
    </row>
    <row r="310" spans="4:4" x14ac:dyDescent="0.3">
      <c r="D310" s="145"/>
    </row>
    <row r="311" spans="4:4" x14ac:dyDescent="0.3">
      <c r="D311" s="145"/>
    </row>
    <row r="312" spans="4:4" x14ac:dyDescent="0.3">
      <c r="D312" s="145"/>
    </row>
    <row r="313" spans="4:4" x14ac:dyDescent="0.3">
      <c r="D313" s="145"/>
    </row>
    <row r="314" spans="4:4" x14ac:dyDescent="0.3">
      <c r="D314" s="145"/>
    </row>
    <row r="315" spans="4:4" x14ac:dyDescent="0.3">
      <c r="D315" s="145"/>
    </row>
    <row r="316" spans="4:4" x14ac:dyDescent="0.3">
      <c r="D316" s="145"/>
    </row>
    <row r="317" spans="4:4" x14ac:dyDescent="0.3">
      <c r="D317" s="145"/>
    </row>
    <row r="318" spans="4:4" x14ac:dyDescent="0.3">
      <c r="D318" s="145"/>
    </row>
    <row r="319" spans="4:4" x14ac:dyDescent="0.3">
      <c r="D319" s="145"/>
    </row>
    <row r="320" spans="4:4" x14ac:dyDescent="0.3">
      <c r="D320" s="145"/>
    </row>
    <row r="321" spans="4:4" x14ac:dyDescent="0.3">
      <c r="D321" s="145"/>
    </row>
    <row r="322" spans="4:4" x14ac:dyDescent="0.3">
      <c r="D322" s="145"/>
    </row>
    <row r="323" spans="4:4" x14ac:dyDescent="0.3">
      <c r="D323" s="145"/>
    </row>
    <row r="324" spans="4:4" x14ac:dyDescent="0.3">
      <c r="D324" s="145"/>
    </row>
    <row r="325" spans="4:4" x14ac:dyDescent="0.3">
      <c r="D325" s="145"/>
    </row>
    <row r="326" spans="4:4" x14ac:dyDescent="0.3">
      <c r="D326" s="145"/>
    </row>
    <row r="327" spans="4:4" x14ac:dyDescent="0.3">
      <c r="D327" s="145"/>
    </row>
    <row r="328" spans="4:4" x14ac:dyDescent="0.3">
      <c r="D328" s="145"/>
    </row>
    <row r="329" spans="4:4" x14ac:dyDescent="0.3">
      <c r="D329" s="145"/>
    </row>
    <row r="330" spans="4:4" x14ac:dyDescent="0.3">
      <c r="D330" s="145"/>
    </row>
    <row r="331" spans="4:4" x14ac:dyDescent="0.3">
      <c r="D331" s="145"/>
    </row>
    <row r="332" spans="4:4" x14ac:dyDescent="0.3">
      <c r="D332" s="145"/>
    </row>
    <row r="333" spans="4:4" x14ac:dyDescent="0.3">
      <c r="D333" s="145"/>
    </row>
    <row r="334" spans="4:4" x14ac:dyDescent="0.3">
      <c r="D334" s="145"/>
    </row>
    <row r="335" spans="4:4" x14ac:dyDescent="0.3">
      <c r="D335" s="145"/>
    </row>
    <row r="336" spans="4:4" x14ac:dyDescent="0.3">
      <c r="D336" s="145"/>
    </row>
    <row r="337" spans="4:4" x14ac:dyDescent="0.3">
      <c r="D337" s="145"/>
    </row>
    <row r="338" spans="4:4" x14ac:dyDescent="0.3">
      <c r="D338" s="145"/>
    </row>
    <row r="339" spans="4:4" x14ac:dyDescent="0.3">
      <c r="D339" s="145"/>
    </row>
    <row r="340" spans="4:4" x14ac:dyDescent="0.3">
      <c r="D340" s="145"/>
    </row>
    <row r="341" spans="4:4" x14ac:dyDescent="0.3">
      <c r="D341" s="145"/>
    </row>
    <row r="342" spans="4:4" x14ac:dyDescent="0.3">
      <c r="D342" s="145"/>
    </row>
    <row r="343" spans="4:4" x14ac:dyDescent="0.3">
      <c r="D343" s="145"/>
    </row>
    <row r="344" spans="4:4" x14ac:dyDescent="0.3">
      <c r="D344" s="145"/>
    </row>
    <row r="345" spans="4:4" x14ac:dyDescent="0.3">
      <c r="D345" s="145"/>
    </row>
  </sheetData>
  <mergeCells count="5">
    <mergeCell ref="A3:E3"/>
    <mergeCell ref="A4:E4"/>
    <mergeCell ref="A7:E7"/>
    <mergeCell ref="A15:E15"/>
    <mergeCell ref="A5:E5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rowBreaks count="3" manualBreakCount="3">
    <brk id="22" max="4" man="1"/>
    <brk id="37" max="4" man="1"/>
    <brk id="55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R52"/>
  <sheetViews>
    <sheetView showGridLines="0" topLeftCell="G1" zoomScaleNormal="100" zoomScaleSheetLayoutView="80" workbookViewId="0">
      <pane ySplit="9" topLeftCell="A10" activePane="bottomLeft" state="frozen"/>
      <selection activeCell="N34" activeCellId="1" sqref="A30:Q37 N34"/>
      <selection pane="bottomLeft" activeCell="N34" activeCellId="1" sqref="A30:Q37 N34"/>
    </sheetView>
  </sheetViews>
  <sheetFormatPr defaultRowHeight="15" x14ac:dyDescent="0.25"/>
  <cols>
    <col min="1" max="1" width="18.7109375" style="2" customWidth="1"/>
    <col min="2" max="2" width="8.5703125" style="2" customWidth="1"/>
    <col min="3" max="3" width="14.5703125" style="2" customWidth="1"/>
    <col min="4" max="4" width="7" style="2" customWidth="1"/>
    <col min="5" max="5" width="27.85546875" style="2" customWidth="1"/>
    <col min="6" max="6" width="27" style="2" customWidth="1"/>
    <col min="7" max="7" width="31.28515625" style="2" customWidth="1"/>
    <col min="8" max="8" width="34.28515625" style="2" customWidth="1"/>
    <col min="9" max="9" width="37" style="2" customWidth="1"/>
    <col min="10" max="10" width="22.85546875" style="2" customWidth="1"/>
    <col min="11" max="11" width="20.85546875" style="2" customWidth="1"/>
    <col min="12" max="13" width="21.28515625" style="2" customWidth="1"/>
    <col min="14" max="15" width="17.5703125" style="2" customWidth="1"/>
    <col min="16" max="16" width="15.85546875" style="2" customWidth="1"/>
    <col min="17" max="17" width="15.140625" style="2" customWidth="1"/>
    <col min="18" max="18" width="14.28515625" style="2" bestFit="1" customWidth="1"/>
    <col min="19" max="16384" width="9.140625" style="2"/>
  </cols>
  <sheetData>
    <row r="2" spans="1:18" ht="54" customHeight="1" x14ac:dyDescent="0.25"/>
    <row r="3" spans="1:18" ht="42" customHeight="1" x14ac:dyDescent="0.25">
      <c r="A3" s="370" t="s">
        <v>336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4" spans="1:18" ht="39.75" customHeight="1" x14ac:dyDescent="0.35">
      <c r="A4" s="374" t="s">
        <v>183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</row>
    <row r="5" spans="1:18" ht="32.25" customHeight="1" x14ac:dyDescent="0.35">
      <c r="A5" s="371" t="s">
        <v>241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s="110" customFormat="1" ht="32.25" customHeight="1" x14ac:dyDescent="0.3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8" s="6" customFormat="1" ht="23.25" customHeight="1" x14ac:dyDescent="0.35">
      <c r="A7" s="375" t="s">
        <v>344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 t="s">
        <v>62</v>
      </c>
    </row>
    <row r="8" spans="1:18" s="6" customFormat="1" ht="18" customHeight="1" x14ac:dyDescent="0.25">
      <c r="A8" s="357" t="s">
        <v>38</v>
      </c>
      <c r="B8" s="357" t="s">
        <v>151</v>
      </c>
      <c r="C8" s="368" t="s">
        <v>329</v>
      </c>
      <c r="D8" s="357" t="s">
        <v>147</v>
      </c>
      <c r="E8" s="357" t="s">
        <v>39</v>
      </c>
      <c r="F8" s="357" t="s">
        <v>180</v>
      </c>
      <c r="G8" s="357" t="s">
        <v>136</v>
      </c>
      <c r="H8" s="368" t="s">
        <v>137</v>
      </c>
      <c r="I8" s="368" t="s">
        <v>137</v>
      </c>
      <c r="J8" s="368" t="s">
        <v>242</v>
      </c>
      <c r="K8" s="372" t="s">
        <v>240</v>
      </c>
      <c r="L8" s="376"/>
      <c r="M8" s="376"/>
      <c r="N8" s="376"/>
      <c r="O8" s="373"/>
      <c r="P8" s="372" t="s">
        <v>148</v>
      </c>
      <c r="Q8" s="373"/>
    </row>
    <row r="9" spans="1:18" s="6" customFormat="1" ht="59.25" customHeight="1" x14ac:dyDescent="0.25">
      <c r="A9" s="358"/>
      <c r="B9" s="358"/>
      <c r="C9" s="369"/>
      <c r="D9" s="358"/>
      <c r="E9" s="358"/>
      <c r="F9" s="358"/>
      <c r="G9" s="358"/>
      <c r="H9" s="369"/>
      <c r="I9" s="369"/>
      <c r="J9" s="369"/>
      <c r="K9" s="308" t="s">
        <v>324</v>
      </c>
      <c r="L9" s="308" t="s">
        <v>327</v>
      </c>
      <c r="M9" s="308" t="s">
        <v>238</v>
      </c>
      <c r="N9" s="308" t="s">
        <v>239</v>
      </c>
      <c r="O9" s="308" t="s">
        <v>323</v>
      </c>
      <c r="P9" s="316" t="s">
        <v>326</v>
      </c>
      <c r="Q9" s="317" t="s">
        <v>321</v>
      </c>
    </row>
    <row r="10" spans="1:18" s="6" customFormat="1" ht="50.25" customHeight="1" x14ac:dyDescent="0.25">
      <c r="A10" s="318"/>
      <c r="B10" s="319"/>
      <c r="C10" s="319"/>
      <c r="D10" s="319"/>
      <c r="E10" s="320"/>
      <c r="F10" s="320"/>
      <c r="G10" s="320"/>
      <c r="H10" s="320"/>
      <c r="I10" s="320"/>
      <c r="J10" s="321"/>
      <c r="K10" s="321"/>
      <c r="L10" s="321"/>
      <c r="M10" s="322">
        <f>K10+L10</f>
        <v>0</v>
      </c>
      <c r="N10" s="323"/>
      <c r="O10" s="324">
        <f>IFERROR(N10/M10*100,0)</f>
        <v>0</v>
      </c>
      <c r="P10" s="325">
        <f>M10-J10</f>
        <v>0</v>
      </c>
      <c r="Q10" s="325">
        <f>IFERROR(P10/J10*100,)</f>
        <v>0</v>
      </c>
      <c r="R10" s="302"/>
    </row>
    <row r="11" spans="1:18" s="6" customFormat="1" ht="50.25" customHeight="1" x14ac:dyDescent="0.25">
      <c r="A11" s="318"/>
      <c r="B11" s="319"/>
      <c r="C11" s="319"/>
      <c r="D11" s="319"/>
      <c r="E11" s="320"/>
      <c r="F11" s="320"/>
      <c r="G11" s="320"/>
      <c r="H11" s="320"/>
      <c r="I11" s="320"/>
      <c r="J11" s="321"/>
      <c r="K11" s="326"/>
      <c r="L11" s="321"/>
      <c r="M11" s="322">
        <f t="shared" ref="M11:M41" si="0">K11+L11</f>
        <v>0</v>
      </c>
      <c r="N11" s="323"/>
      <c r="O11" s="324">
        <f t="shared" ref="O11:O41" si="1">IFERROR(N11/M11*100,0)</f>
        <v>0</v>
      </c>
      <c r="P11" s="325">
        <f t="shared" ref="P11:P40" si="2">M11-J11</f>
        <v>0</v>
      </c>
      <c r="Q11" s="325">
        <f t="shared" ref="Q11:Q42" si="3">IFERROR(P11/J11*100,)</f>
        <v>0</v>
      </c>
    </row>
    <row r="12" spans="1:18" s="6" customFormat="1" ht="50.25" customHeight="1" x14ac:dyDescent="0.25">
      <c r="A12" s="318"/>
      <c r="B12" s="319"/>
      <c r="C12" s="319"/>
      <c r="D12" s="319"/>
      <c r="E12" s="320"/>
      <c r="F12" s="320"/>
      <c r="G12" s="320"/>
      <c r="H12" s="320"/>
      <c r="I12" s="320"/>
      <c r="J12" s="321"/>
      <c r="K12" s="321"/>
      <c r="L12" s="321"/>
      <c r="M12" s="322">
        <f t="shared" si="0"/>
        <v>0</v>
      </c>
      <c r="N12" s="323"/>
      <c r="O12" s="324">
        <f t="shared" si="1"/>
        <v>0</v>
      </c>
      <c r="P12" s="325">
        <f t="shared" si="2"/>
        <v>0</v>
      </c>
      <c r="Q12" s="325">
        <f t="shared" si="3"/>
        <v>0</v>
      </c>
    </row>
    <row r="13" spans="1:18" s="6" customFormat="1" ht="50.25" customHeight="1" x14ac:dyDescent="0.25">
      <c r="A13" s="318"/>
      <c r="B13" s="319"/>
      <c r="C13" s="319"/>
      <c r="D13" s="319"/>
      <c r="E13" s="320"/>
      <c r="F13" s="320"/>
      <c r="G13" s="320"/>
      <c r="H13" s="320"/>
      <c r="I13" s="320"/>
      <c r="J13" s="321"/>
      <c r="K13" s="321"/>
      <c r="L13" s="321"/>
      <c r="M13" s="322">
        <f t="shared" si="0"/>
        <v>0</v>
      </c>
      <c r="N13" s="323"/>
      <c r="O13" s="324">
        <f t="shared" si="1"/>
        <v>0</v>
      </c>
      <c r="P13" s="325">
        <f t="shared" si="2"/>
        <v>0</v>
      </c>
      <c r="Q13" s="325">
        <f t="shared" si="3"/>
        <v>0</v>
      </c>
    </row>
    <row r="14" spans="1:18" s="6" customFormat="1" ht="50.25" hidden="1" customHeight="1" x14ac:dyDescent="0.25">
      <c r="A14" s="318"/>
      <c r="B14" s="319"/>
      <c r="C14" s="319"/>
      <c r="D14" s="319"/>
      <c r="E14" s="320"/>
      <c r="F14" s="320"/>
      <c r="G14" s="320"/>
      <c r="H14" s="320"/>
      <c r="I14" s="320"/>
      <c r="J14" s="321"/>
      <c r="K14" s="321"/>
      <c r="L14" s="321"/>
      <c r="M14" s="322">
        <f t="shared" si="0"/>
        <v>0</v>
      </c>
      <c r="N14" s="323"/>
      <c r="O14" s="324">
        <f t="shared" si="1"/>
        <v>0</v>
      </c>
      <c r="P14" s="325">
        <f t="shared" si="2"/>
        <v>0</v>
      </c>
      <c r="Q14" s="325">
        <f t="shared" si="3"/>
        <v>0</v>
      </c>
    </row>
    <row r="15" spans="1:18" s="6" customFormat="1" ht="50.25" hidden="1" customHeight="1" x14ac:dyDescent="0.25">
      <c r="A15" s="318"/>
      <c r="B15" s="319"/>
      <c r="C15" s="319"/>
      <c r="D15" s="319"/>
      <c r="E15" s="320"/>
      <c r="F15" s="320"/>
      <c r="G15" s="320"/>
      <c r="H15" s="320"/>
      <c r="I15" s="320"/>
      <c r="J15" s="321"/>
      <c r="K15" s="321"/>
      <c r="L15" s="321"/>
      <c r="M15" s="322">
        <f t="shared" si="0"/>
        <v>0</v>
      </c>
      <c r="N15" s="323"/>
      <c r="O15" s="324">
        <f t="shared" si="1"/>
        <v>0</v>
      </c>
      <c r="P15" s="325">
        <f t="shared" si="2"/>
        <v>0</v>
      </c>
      <c r="Q15" s="325">
        <f t="shared" si="3"/>
        <v>0</v>
      </c>
    </row>
    <row r="16" spans="1:18" s="6" customFormat="1" ht="50.25" hidden="1" customHeight="1" x14ac:dyDescent="0.25">
      <c r="A16" s="318"/>
      <c r="B16" s="320"/>
      <c r="C16" s="320"/>
      <c r="D16" s="320"/>
      <c r="E16" s="320"/>
      <c r="F16" s="320"/>
      <c r="G16" s="320"/>
      <c r="H16" s="320"/>
      <c r="I16" s="320"/>
      <c r="J16" s="321"/>
      <c r="K16" s="321"/>
      <c r="L16" s="321"/>
      <c r="M16" s="322">
        <f t="shared" si="0"/>
        <v>0</v>
      </c>
      <c r="N16" s="323"/>
      <c r="O16" s="324">
        <f t="shared" si="1"/>
        <v>0</v>
      </c>
      <c r="P16" s="325">
        <f t="shared" si="2"/>
        <v>0</v>
      </c>
      <c r="Q16" s="325">
        <f t="shared" si="3"/>
        <v>0</v>
      </c>
    </row>
    <row r="17" spans="1:17" s="6" customFormat="1" ht="50.25" hidden="1" customHeight="1" x14ac:dyDescent="0.25">
      <c r="A17" s="318"/>
      <c r="B17" s="320"/>
      <c r="C17" s="320"/>
      <c r="D17" s="320"/>
      <c r="E17" s="320"/>
      <c r="F17" s="320"/>
      <c r="G17" s="320"/>
      <c r="H17" s="320"/>
      <c r="I17" s="320"/>
      <c r="J17" s="321"/>
      <c r="K17" s="321"/>
      <c r="L17" s="321"/>
      <c r="M17" s="322">
        <f t="shared" si="0"/>
        <v>0</v>
      </c>
      <c r="N17" s="323"/>
      <c r="O17" s="324">
        <f t="shared" si="1"/>
        <v>0</v>
      </c>
      <c r="P17" s="325">
        <f t="shared" si="2"/>
        <v>0</v>
      </c>
      <c r="Q17" s="325">
        <f t="shared" si="3"/>
        <v>0</v>
      </c>
    </row>
    <row r="18" spans="1:17" s="6" customFormat="1" ht="50.25" hidden="1" customHeight="1" x14ac:dyDescent="0.25">
      <c r="A18" s="318"/>
      <c r="B18" s="320"/>
      <c r="C18" s="320"/>
      <c r="D18" s="320"/>
      <c r="E18" s="320"/>
      <c r="F18" s="320"/>
      <c r="G18" s="320"/>
      <c r="H18" s="320"/>
      <c r="I18" s="320"/>
      <c r="J18" s="321"/>
      <c r="K18" s="321"/>
      <c r="L18" s="321"/>
      <c r="M18" s="322">
        <f t="shared" si="0"/>
        <v>0</v>
      </c>
      <c r="N18" s="323"/>
      <c r="O18" s="324">
        <f t="shared" si="1"/>
        <v>0</v>
      </c>
      <c r="P18" s="325">
        <f t="shared" si="2"/>
        <v>0</v>
      </c>
      <c r="Q18" s="325">
        <f t="shared" si="3"/>
        <v>0</v>
      </c>
    </row>
    <row r="19" spans="1:17" s="6" customFormat="1" ht="50.25" hidden="1" customHeight="1" x14ac:dyDescent="0.25">
      <c r="A19" s="318"/>
      <c r="B19" s="320"/>
      <c r="C19" s="320"/>
      <c r="D19" s="320"/>
      <c r="E19" s="320"/>
      <c r="F19" s="320"/>
      <c r="G19" s="320"/>
      <c r="H19" s="320"/>
      <c r="I19" s="320"/>
      <c r="J19" s="321"/>
      <c r="K19" s="321"/>
      <c r="L19" s="321"/>
      <c r="M19" s="322">
        <f t="shared" si="0"/>
        <v>0</v>
      </c>
      <c r="N19" s="323"/>
      <c r="O19" s="324">
        <f t="shared" si="1"/>
        <v>0</v>
      </c>
      <c r="P19" s="325">
        <f t="shared" si="2"/>
        <v>0</v>
      </c>
      <c r="Q19" s="325">
        <f t="shared" si="3"/>
        <v>0</v>
      </c>
    </row>
    <row r="20" spans="1:17" s="6" customFormat="1" ht="50.25" hidden="1" customHeight="1" x14ac:dyDescent="0.25">
      <c r="A20" s="318"/>
      <c r="B20" s="320"/>
      <c r="C20" s="320"/>
      <c r="D20" s="320"/>
      <c r="E20" s="320"/>
      <c r="F20" s="320"/>
      <c r="G20" s="320"/>
      <c r="H20" s="320"/>
      <c r="I20" s="320"/>
      <c r="J20" s="321"/>
      <c r="K20" s="321"/>
      <c r="L20" s="321"/>
      <c r="M20" s="322">
        <f t="shared" si="0"/>
        <v>0</v>
      </c>
      <c r="N20" s="323"/>
      <c r="O20" s="324">
        <f t="shared" si="1"/>
        <v>0</v>
      </c>
      <c r="P20" s="325">
        <f t="shared" si="2"/>
        <v>0</v>
      </c>
      <c r="Q20" s="325">
        <f t="shared" si="3"/>
        <v>0</v>
      </c>
    </row>
    <row r="21" spans="1:17" s="6" customFormat="1" ht="50.25" hidden="1" customHeight="1" x14ac:dyDescent="0.25">
      <c r="A21" s="318"/>
      <c r="B21" s="320"/>
      <c r="C21" s="320"/>
      <c r="D21" s="320"/>
      <c r="E21" s="320"/>
      <c r="F21" s="320"/>
      <c r="G21" s="320"/>
      <c r="H21" s="320"/>
      <c r="I21" s="320"/>
      <c r="J21" s="321"/>
      <c r="K21" s="321"/>
      <c r="L21" s="321"/>
      <c r="M21" s="322">
        <f t="shared" si="0"/>
        <v>0</v>
      </c>
      <c r="N21" s="323"/>
      <c r="O21" s="324">
        <f t="shared" si="1"/>
        <v>0</v>
      </c>
      <c r="P21" s="325">
        <f t="shared" si="2"/>
        <v>0</v>
      </c>
      <c r="Q21" s="325">
        <f t="shared" si="3"/>
        <v>0</v>
      </c>
    </row>
    <row r="22" spans="1:17" s="6" customFormat="1" ht="50.25" hidden="1" customHeight="1" x14ac:dyDescent="0.25">
      <c r="A22" s="318"/>
      <c r="B22" s="320"/>
      <c r="C22" s="320"/>
      <c r="D22" s="320"/>
      <c r="E22" s="320"/>
      <c r="F22" s="320"/>
      <c r="G22" s="320"/>
      <c r="H22" s="320"/>
      <c r="I22" s="320"/>
      <c r="J22" s="321"/>
      <c r="K22" s="321"/>
      <c r="L22" s="321"/>
      <c r="M22" s="322">
        <f t="shared" si="0"/>
        <v>0</v>
      </c>
      <c r="N22" s="323"/>
      <c r="O22" s="324">
        <f t="shared" si="1"/>
        <v>0</v>
      </c>
      <c r="P22" s="325">
        <f t="shared" si="2"/>
        <v>0</v>
      </c>
      <c r="Q22" s="325">
        <f t="shared" si="3"/>
        <v>0</v>
      </c>
    </row>
    <row r="23" spans="1:17" s="6" customFormat="1" ht="50.25" hidden="1" customHeight="1" x14ac:dyDescent="0.25">
      <c r="A23" s="318"/>
      <c r="B23" s="320"/>
      <c r="C23" s="320"/>
      <c r="D23" s="320"/>
      <c r="E23" s="320"/>
      <c r="F23" s="320"/>
      <c r="G23" s="320"/>
      <c r="H23" s="320"/>
      <c r="I23" s="320"/>
      <c r="J23" s="321"/>
      <c r="K23" s="321"/>
      <c r="L23" s="321"/>
      <c r="M23" s="322">
        <f t="shared" si="0"/>
        <v>0</v>
      </c>
      <c r="N23" s="323"/>
      <c r="O23" s="324">
        <f t="shared" si="1"/>
        <v>0</v>
      </c>
      <c r="P23" s="325">
        <f t="shared" si="2"/>
        <v>0</v>
      </c>
      <c r="Q23" s="325">
        <f t="shared" si="3"/>
        <v>0</v>
      </c>
    </row>
    <row r="24" spans="1:17" s="6" customFormat="1" ht="50.25" hidden="1" customHeight="1" x14ac:dyDescent="0.25">
      <c r="A24" s="318"/>
      <c r="B24" s="320"/>
      <c r="C24" s="320"/>
      <c r="D24" s="320"/>
      <c r="E24" s="320"/>
      <c r="F24" s="320"/>
      <c r="G24" s="320"/>
      <c r="H24" s="320"/>
      <c r="I24" s="320"/>
      <c r="J24" s="321"/>
      <c r="K24" s="321"/>
      <c r="L24" s="321"/>
      <c r="M24" s="322">
        <f t="shared" si="0"/>
        <v>0</v>
      </c>
      <c r="N24" s="323"/>
      <c r="O24" s="324">
        <f t="shared" si="1"/>
        <v>0</v>
      </c>
      <c r="P24" s="325">
        <f t="shared" si="2"/>
        <v>0</v>
      </c>
      <c r="Q24" s="325">
        <f t="shared" si="3"/>
        <v>0</v>
      </c>
    </row>
    <row r="25" spans="1:17" s="6" customFormat="1" ht="50.25" hidden="1" customHeight="1" x14ac:dyDescent="0.25">
      <c r="A25" s="318"/>
      <c r="B25" s="320"/>
      <c r="C25" s="320"/>
      <c r="D25" s="320"/>
      <c r="E25" s="320"/>
      <c r="F25" s="320"/>
      <c r="G25" s="320"/>
      <c r="H25" s="320"/>
      <c r="I25" s="320"/>
      <c r="J25" s="321"/>
      <c r="K25" s="321"/>
      <c r="L25" s="321"/>
      <c r="M25" s="322">
        <f t="shared" si="0"/>
        <v>0</v>
      </c>
      <c r="N25" s="323"/>
      <c r="O25" s="324">
        <f t="shared" si="1"/>
        <v>0</v>
      </c>
      <c r="P25" s="325">
        <f t="shared" si="2"/>
        <v>0</v>
      </c>
      <c r="Q25" s="325">
        <f t="shared" si="3"/>
        <v>0</v>
      </c>
    </row>
    <row r="26" spans="1:17" s="6" customFormat="1" ht="50.25" hidden="1" customHeight="1" x14ac:dyDescent="0.25">
      <c r="A26" s="318"/>
      <c r="B26" s="320"/>
      <c r="C26" s="320"/>
      <c r="D26" s="320"/>
      <c r="E26" s="320"/>
      <c r="F26" s="320"/>
      <c r="G26" s="320"/>
      <c r="H26" s="320"/>
      <c r="I26" s="320"/>
      <c r="J26" s="321"/>
      <c r="K26" s="321"/>
      <c r="L26" s="321"/>
      <c r="M26" s="322">
        <f t="shared" si="0"/>
        <v>0</v>
      </c>
      <c r="N26" s="323"/>
      <c r="O26" s="324">
        <f t="shared" si="1"/>
        <v>0</v>
      </c>
      <c r="P26" s="325">
        <f t="shared" si="2"/>
        <v>0</v>
      </c>
      <c r="Q26" s="325">
        <f t="shared" si="3"/>
        <v>0</v>
      </c>
    </row>
    <row r="27" spans="1:17" s="6" customFormat="1" ht="50.25" hidden="1" customHeight="1" x14ac:dyDescent="0.25">
      <c r="A27" s="318"/>
      <c r="B27" s="320"/>
      <c r="C27" s="320"/>
      <c r="D27" s="320"/>
      <c r="E27" s="320"/>
      <c r="F27" s="320"/>
      <c r="G27" s="320"/>
      <c r="H27" s="320"/>
      <c r="I27" s="320"/>
      <c r="J27" s="321"/>
      <c r="K27" s="321"/>
      <c r="L27" s="321"/>
      <c r="M27" s="322">
        <f t="shared" si="0"/>
        <v>0</v>
      </c>
      <c r="N27" s="323"/>
      <c r="O27" s="324">
        <f t="shared" si="1"/>
        <v>0</v>
      </c>
      <c r="P27" s="325">
        <f t="shared" si="2"/>
        <v>0</v>
      </c>
      <c r="Q27" s="325">
        <f t="shared" si="3"/>
        <v>0</v>
      </c>
    </row>
    <row r="28" spans="1:17" s="6" customFormat="1" ht="50.25" hidden="1" customHeight="1" x14ac:dyDescent="0.25">
      <c r="A28" s="318"/>
      <c r="B28" s="320"/>
      <c r="C28" s="320"/>
      <c r="D28" s="320"/>
      <c r="E28" s="320"/>
      <c r="F28" s="320"/>
      <c r="G28" s="320"/>
      <c r="H28" s="320"/>
      <c r="I28" s="320"/>
      <c r="J28" s="321"/>
      <c r="K28" s="321"/>
      <c r="L28" s="321"/>
      <c r="M28" s="322">
        <f t="shared" si="0"/>
        <v>0</v>
      </c>
      <c r="N28" s="323"/>
      <c r="O28" s="324">
        <f t="shared" si="1"/>
        <v>0</v>
      </c>
      <c r="P28" s="325">
        <f t="shared" si="2"/>
        <v>0</v>
      </c>
      <c r="Q28" s="325">
        <f t="shared" si="3"/>
        <v>0</v>
      </c>
    </row>
    <row r="29" spans="1:17" s="6" customFormat="1" ht="50.25" hidden="1" customHeight="1" x14ac:dyDescent="0.25">
      <c r="A29" s="318"/>
      <c r="B29" s="320"/>
      <c r="C29" s="320"/>
      <c r="D29" s="320"/>
      <c r="E29" s="320"/>
      <c r="F29" s="320"/>
      <c r="G29" s="320"/>
      <c r="H29" s="320"/>
      <c r="I29" s="320"/>
      <c r="J29" s="321"/>
      <c r="K29" s="321"/>
      <c r="L29" s="321"/>
      <c r="M29" s="322">
        <f t="shared" si="0"/>
        <v>0</v>
      </c>
      <c r="N29" s="323"/>
      <c r="O29" s="324">
        <f t="shared" si="1"/>
        <v>0</v>
      </c>
      <c r="P29" s="325">
        <f t="shared" si="2"/>
        <v>0</v>
      </c>
      <c r="Q29" s="325">
        <f t="shared" si="3"/>
        <v>0</v>
      </c>
    </row>
    <row r="30" spans="1:17" s="6" customFormat="1" ht="50.25" hidden="1" customHeight="1" x14ac:dyDescent="0.25">
      <c r="A30" s="318"/>
      <c r="B30" s="320"/>
      <c r="C30" s="320"/>
      <c r="D30" s="320"/>
      <c r="E30" s="320"/>
      <c r="F30" s="320"/>
      <c r="G30" s="320"/>
      <c r="H30" s="320"/>
      <c r="I30" s="320"/>
      <c r="J30" s="321"/>
      <c r="K30" s="321"/>
      <c r="L30" s="321"/>
      <c r="M30" s="322">
        <f t="shared" si="0"/>
        <v>0</v>
      </c>
      <c r="N30" s="323"/>
      <c r="O30" s="324">
        <f t="shared" si="1"/>
        <v>0</v>
      </c>
      <c r="P30" s="325">
        <f t="shared" si="2"/>
        <v>0</v>
      </c>
      <c r="Q30" s="325">
        <f t="shared" si="3"/>
        <v>0</v>
      </c>
    </row>
    <row r="31" spans="1:17" s="6" customFormat="1" ht="50.25" hidden="1" customHeight="1" x14ac:dyDescent="0.25">
      <c r="A31" s="318"/>
      <c r="B31" s="320"/>
      <c r="C31" s="320"/>
      <c r="D31" s="320"/>
      <c r="E31" s="320"/>
      <c r="F31" s="320"/>
      <c r="G31" s="320"/>
      <c r="H31" s="320"/>
      <c r="I31" s="320"/>
      <c r="J31" s="321"/>
      <c r="K31" s="321"/>
      <c r="L31" s="321"/>
      <c r="M31" s="322">
        <f t="shared" si="0"/>
        <v>0</v>
      </c>
      <c r="N31" s="323"/>
      <c r="O31" s="324">
        <f t="shared" si="1"/>
        <v>0</v>
      </c>
      <c r="P31" s="325">
        <f t="shared" si="2"/>
        <v>0</v>
      </c>
      <c r="Q31" s="325">
        <f t="shared" si="3"/>
        <v>0</v>
      </c>
    </row>
    <row r="32" spans="1:17" s="6" customFormat="1" ht="50.25" hidden="1" customHeight="1" x14ac:dyDescent="0.25">
      <c r="A32" s="318"/>
      <c r="B32" s="320"/>
      <c r="C32" s="320"/>
      <c r="D32" s="320"/>
      <c r="E32" s="320"/>
      <c r="F32" s="320"/>
      <c r="G32" s="320"/>
      <c r="H32" s="320"/>
      <c r="I32" s="320"/>
      <c r="J32" s="321"/>
      <c r="K32" s="321"/>
      <c r="L32" s="321"/>
      <c r="M32" s="322">
        <f t="shared" si="0"/>
        <v>0</v>
      </c>
      <c r="N32" s="323"/>
      <c r="O32" s="324">
        <f t="shared" si="1"/>
        <v>0</v>
      </c>
      <c r="P32" s="325">
        <f t="shared" si="2"/>
        <v>0</v>
      </c>
      <c r="Q32" s="325">
        <f t="shared" si="3"/>
        <v>0</v>
      </c>
    </row>
    <row r="33" spans="1:17" s="6" customFormat="1" ht="50.25" hidden="1" customHeight="1" x14ac:dyDescent="0.25">
      <c r="A33" s="318"/>
      <c r="B33" s="320"/>
      <c r="C33" s="320"/>
      <c r="D33" s="320"/>
      <c r="E33" s="320"/>
      <c r="F33" s="320"/>
      <c r="G33" s="320"/>
      <c r="H33" s="320"/>
      <c r="I33" s="320"/>
      <c r="J33" s="321"/>
      <c r="K33" s="321"/>
      <c r="L33" s="321"/>
      <c r="M33" s="322">
        <f t="shared" si="0"/>
        <v>0</v>
      </c>
      <c r="N33" s="323"/>
      <c r="O33" s="324">
        <f t="shared" si="1"/>
        <v>0</v>
      </c>
      <c r="P33" s="325">
        <f t="shared" si="2"/>
        <v>0</v>
      </c>
      <c r="Q33" s="325">
        <f t="shared" si="3"/>
        <v>0</v>
      </c>
    </row>
    <row r="34" spans="1:17" s="6" customFormat="1" ht="50.25" hidden="1" customHeight="1" x14ac:dyDescent="0.25">
      <c r="A34" s="318"/>
      <c r="B34" s="320"/>
      <c r="C34" s="320"/>
      <c r="D34" s="320"/>
      <c r="E34" s="320"/>
      <c r="F34" s="320"/>
      <c r="G34" s="320"/>
      <c r="H34" s="320"/>
      <c r="I34" s="320"/>
      <c r="J34" s="321"/>
      <c r="K34" s="321"/>
      <c r="L34" s="321"/>
      <c r="M34" s="322">
        <f t="shared" si="0"/>
        <v>0</v>
      </c>
      <c r="N34" s="323"/>
      <c r="O34" s="324">
        <f t="shared" si="1"/>
        <v>0</v>
      </c>
      <c r="P34" s="325">
        <f t="shared" si="2"/>
        <v>0</v>
      </c>
      <c r="Q34" s="325">
        <f t="shared" si="3"/>
        <v>0</v>
      </c>
    </row>
    <row r="35" spans="1:17" s="6" customFormat="1" ht="50.25" hidden="1" customHeight="1" x14ac:dyDescent="0.25">
      <c r="A35" s="318"/>
      <c r="B35" s="320"/>
      <c r="C35" s="320"/>
      <c r="D35" s="320"/>
      <c r="E35" s="320"/>
      <c r="F35" s="320"/>
      <c r="G35" s="320"/>
      <c r="H35" s="320"/>
      <c r="I35" s="320"/>
      <c r="J35" s="321"/>
      <c r="K35" s="321"/>
      <c r="L35" s="321"/>
      <c r="M35" s="322">
        <f t="shared" si="0"/>
        <v>0</v>
      </c>
      <c r="N35" s="323"/>
      <c r="O35" s="324">
        <f t="shared" si="1"/>
        <v>0</v>
      </c>
      <c r="P35" s="325">
        <f t="shared" si="2"/>
        <v>0</v>
      </c>
      <c r="Q35" s="325">
        <f t="shared" si="3"/>
        <v>0</v>
      </c>
    </row>
    <row r="36" spans="1:17" s="6" customFormat="1" ht="50.25" hidden="1" customHeight="1" x14ac:dyDescent="0.25">
      <c r="A36" s="320"/>
      <c r="B36" s="320"/>
      <c r="C36" s="320"/>
      <c r="D36" s="320"/>
      <c r="E36" s="320"/>
      <c r="F36" s="320"/>
      <c r="G36" s="320"/>
      <c r="H36" s="320"/>
      <c r="I36" s="320"/>
      <c r="J36" s="321"/>
      <c r="K36" s="321"/>
      <c r="L36" s="321"/>
      <c r="M36" s="322">
        <f t="shared" si="0"/>
        <v>0</v>
      </c>
      <c r="N36" s="323"/>
      <c r="O36" s="324">
        <f t="shared" si="1"/>
        <v>0</v>
      </c>
      <c r="P36" s="325">
        <f t="shared" si="2"/>
        <v>0</v>
      </c>
      <c r="Q36" s="325">
        <f t="shared" si="3"/>
        <v>0</v>
      </c>
    </row>
    <row r="37" spans="1:17" s="6" customFormat="1" ht="50.25" hidden="1" customHeight="1" x14ac:dyDescent="0.25">
      <c r="A37" s="320"/>
      <c r="B37" s="320"/>
      <c r="C37" s="320"/>
      <c r="D37" s="320"/>
      <c r="E37" s="320"/>
      <c r="F37" s="320"/>
      <c r="G37" s="320"/>
      <c r="H37" s="320"/>
      <c r="I37" s="320"/>
      <c r="J37" s="321"/>
      <c r="K37" s="321"/>
      <c r="L37" s="321"/>
      <c r="M37" s="322">
        <f t="shared" si="0"/>
        <v>0</v>
      </c>
      <c r="N37" s="323"/>
      <c r="O37" s="324">
        <f t="shared" si="1"/>
        <v>0</v>
      </c>
      <c r="P37" s="325">
        <f t="shared" si="2"/>
        <v>0</v>
      </c>
      <c r="Q37" s="325">
        <f t="shared" si="3"/>
        <v>0</v>
      </c>
    </row>
    <row r="38" spans="1:17" s="6" customFormat="1" ht="50.25" hidden="1" customHeight="1" x14ac:dyDescent="0.25">
      <c r="A38" s="320"/>
      <c r="B38" s="320"/>
      <c r="C38" s="320"/>
      <c r="D38" s="320"/>
      <c r="E38" s="320"/>
      <c r="F38" s="320"/>
      <c r="G38" s="320"/>
      <c r="H38" s="320"/>
      <c r="I38" s="320"/>
      <c r="J38" s="321"/>
      <c r="K38" s="321"/>
      <c r="L38" s="321"/>
      <c r="M38" s="322">
        <f t="shared" si="0"/>
        <v>0</v>
      </c>
      <c r="N38" s="323"/>
      <c r="O38" s="324">
        <f t="shared" si="1"/>
        <v>0</v>
      </c>
      <c r="P38" s="325">
        <f t="shared" si="2"/>
        <v>0</v>
      </c>
      <c r="Q38" s="325">
        <f t="shared" si="3"/>
        <v>0</v>
      </c>
    </row>
    <row r="39" spans="1:17" s="6" customFormat="1" ht="60" hidden="1" customHeight="1" x14ac:dyDescent="0.25">
      <c r="A39" s="320"/>
      <c r="B39" s="320"/>
      <c r="C39" s="320"/>
      <c r="D39" s="320"/>
      <c r="E39" s="320"/>
      <c r="F39" s="320"/>
      <c r="G39" s="320"/>
      <c r="H39" s="320"/>
      <c r="I39" s="320"/>
      <c r="J39" s="321"/>
      <c r="K39" s="321"/>
      <c r="L39" s="321"/>
      <c r="M39" s="322">
        <f t="shared" si="0"/>
        <v>0</v>
      </c>
      <c r="N39" s="323"/>
      <c r="O39" s="324">
        <f t="shared" si="1"/>
        <v>0</v>
      </c>
      <c r="P39" s="325">
        <f t="shared" si="2"/>
        <v>0</v>
      </c>
      <c r="Q39" s="325">
        <f t="shared" si="3"/>
        <v>0</v>
      </c>
    </row>
    <row r="40" spans="1:17" s="6" customFormat="1" ht="60" hidden="1" customHeight="1" x14ac:dyDescent="0.25">
      <c r="A40" s="320"/>
      <c r="B40" s="320"/>
      <c r="C40" s="320"/>
      <c r="D40" s="320"/>
      <c r="E40" s="320"/>
      <c r="F40" s="320"/>
      <c r="G40" s="320"/>
      <c r="H40" s="320"/>
      <c r="I40" s="320"/>
      <c r="J40" s="321"/>
      <c r="K40" s="321"/>
      <c r="L40" s="321"/>
      <c r="M40" s="322">
        <f t="shared" si="0"/>
        <v>0</v>
      </c>
      <c r="N40" s="323"/>
      <c r="O40" s="324">
        <f t="shared" si="1"/>
        <v>0</v>
      </c>
      <c r="P40" s="325">
        <f t="shared" si="2"/>
        <v>0</v>
      </c>
      <c r="Q40" s="325">
        <f t="shared" si="3"/>
        <v>0</v>
      </c>
    </row>
    <row r="41" spans="1:17" s="6" customFormat="1" ht="60" hidden="1" customHeight="1" x14ac:dyDescent="0.25">
      <c r="A41" s="320"/>
      <c r="B41" s="320"/>
      <c r="C41" s="320"/>
      <c r="D41" s="320"/>
      <c r="E41" s="320"/>
      <c r="F41" s="320"/>
      <c r="G41" s="320"/>
      <c r="H41" s="320"/>
      <c r="I41" s="320"/>
      <c r="J41" s="321"/>
      <c r="K41" s="321"/>
      <c r="L41" s="321"/>
      <c r="M41" s="322">
        <f t="shared" si="0"/>
        <v>0</v>
      </c>
      <c r="N41" s="323"/>
      <c r="O41" s="324">
        <f t="shared" si="1"/>
        <v>0</v>
      </c>
      <c r="P41" s="325">
        <f>M41-J41</f>
        <v>0</v>
      </c>
      <c r="Q41" s="325">
        <f t="shared" si="3"/>
        <v>0</v>
      </c>
    </row>
    <row r="42" spans="1:17" s="6" customFormat="1" ht="23.25" customHeight="1" x14ac:dyDescent="0.25">
      <c r="A42" s="327"/>
      <c r="B42" s="328"/>
      <c r="C42" s="328"/>
      <c r="D42" s="328"/>
      <c r="E42" s="217"/>
      <c r="F42" s="217"/>
      <c r="G42" s="218"/>
      <c r="H42" s="218"/>
      <c r="I42" s="219" t="s">
        <v>40</v>
      </c>
      <c r="J42" s="220">
        <f>SUM(J10:J41)</f>
        <v>0</v>
      </c>
      <c r="K42" s="220">
        <f>SUM(K10:K41)</f>
        <v>0</v>
      </c>
      <c r="L42" s="220">
        <f>SUM(L10:L41)</f>
        <v>0</v>
      </c>
      <c r="M42" s="220">
        <f>SUM(M10:M41)</f>
        <v>0</v>
      </c>
      <c r="N42" s="220">
        <f>SUM(N10:N41)</f>
        <v>0</v>
      </c>
      <c r="O42" s="220">
        <f>IFERROR(N42/M42*100,0)</f>
        <v>0</v>
      </c>
      <c r="P42" s="220">
        <f>M42-J42</f>
        <v>0</v>
      </c>
      <c r="Q42" s="220">
        <f t="shared" si="3"/>
        <v>0</v>
      </c>
    </row>
    <row r="43" spans="1:17" s="6" customFormat="1" ht="21" x14ac:dyDescent="0.25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</row>
    <row r="44" spans="1:17" s="6" customFormat="1" ht="23.25" customHeight="1" x14ac:dyDescent="0.25">
      <c r="A44" s="367" t="s">
        <v>181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</row>
    <row r="45" spans="1:17" s="6" customFormat="1" ht="99" customHeight="1" x14ac:dyDescent="0.25">
      <c r="A45" s="363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5"/>
    </row>
    <row r="46" spans="1:17" s="6" customFormat="1" ht="15" customHeight="1" x14ac:dyDescent="0.25">
      <c r="A46" s="359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</row>
    <row r="47" spans="1:17" s="6" customFormat="1" ht="23.25" customHeight="1" x14ac:dyDescent="0.25">
      <c r="A47" s="360" t="s">
        <v>179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2"/>
    </row>
    <row r="48" spans="1:17" s="6" customFormat="1" ht="20.100000000000001" customHeight="1" x14ac:dyDescent="0.25">
      <c r="A48" s="39" t="str">
        <f>'Anexo_1.1_Usos e Fontes'!B6</f>
        <v>Anexo 1.1 - Demonstrativo de Usos e Fontes - Reprogramação 2016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8" s="6" customFormat="1" ht="20.100000000000001" customHeight="1" x14ac:dyDescent="0.25">
      <c r="A49" s="42" t="str">
        <f>'Anexo_1.2_ Elemento de Despesas'!A7</f>
        <v>Anexo 1.2- Aplicações por Projeto/Atividade - por Elemento de Despesa (Consolidado) - Reprogramação 2016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8" s="6" customFormat="1" ht="20.100000000000001" customHeight="1" x14ac:dyDescent="0.25">
      <c r="A50" s="42" t="str">
        <f>'Anexo_1.3_Limites Estratégicos'!A5:M5</f>
        <v>Anexo 1.3- Limites de Aplicação dos Recursos Estratégicos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</row>
    <row r="51" spans="1:18" s="6" customFormat="1" ht="20.100000000000001" customHeight="1" x14ac:dyDescent="0.25">
      <c r="A51" s="42" t="str">
        <f>'Anexo 1.4-COAPF'!$B$6</f>
        <v>Anexo 1.4 - Quadro Descritivo de Ações e Metas do Plano de Ação - Reprogramação 2016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</row>
    <row r="52" spans="1:18" x14ac:dyDescent="0.25">
      <c r="A52" s="356" t="s">
        <v>182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8"/>
    </row>
  </sheetData>
  <sheetProtection formatCells="0" formatRows="0" insertRows="0" deleteRows="0"/>
  <mergeCells count="22">
    <mergeCell ref="A3:Q3"/>
    <mergeCell ref="H8:H9"/>
    <mergeCell ref="I8:I9"/>
    <mergeCell ref="A5:Q5"/>
    <mergeCell ref="J8:J9"/>
    <mergeCell ref="P8:Q8"/>
    <mergeCell ref="A8:A9"/>
    <mergeCell ref="B8:B9"/>
    <mergeCell ref="E8:E9"/>
    <mergeCell ref="G8:G9"/>
    <mergeCell ref="F8:F9"/>
    <mergeCell ref="A4:Q4"/>
    <mergeCell ref="A7:Q7"/>
    <mergeCell ref="K8:O8"/>
    <mergeCell ref="A52:Q52"/>
    <mergeCell ref="D8:D9"/>
    <mergeCell ref="A46:Q46"/>
    <mergeCell ref="A47:Q47"/>
    <mergeCell ref="A45:Q45"/>
    <mergeCell ref="A43:Q43"/>
    <mergeCell ref="A44:Q44"/>
    <mergeCell ref="C8:C9"/>
  </mergeCells>
  <dataValidations count="1">
    <dataValidation type="list" allowBlank="1" showInputMessage="1" showErrorMessage="1" sqref="G11:H41">
      <formula1>$B$14:$B$29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I11:I38</xm:sqref>
        </x14:dataValidation>
        <x14:dataValidation type="list" allowBlank="1" showInputMessage="1" showErrorMessage="1">
          <x14:formula1>
            <xm:f>'Matriz Objetivos x Projetos'!$B$12:$B$27</xm:f>
          </x14:formula1>
          <xm:sqref>G10:I10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D35"/>
  <sheetViews>
    <sheetView showGridLines="0" topLeftCell="B8" zoomScale="85" zoomScaleNormal="85" zoomScaleSheetLayoutView="80" workbookViewId="0">
      <selection activeCell="N34" activeCellId="1" sqref="A30:Q37 N34"/>
    </sheetView>
  </sheetViews>
  <sheetFormatPr defaultRowHeight="15" x14ac:dyDescent="0.25"/>
  <cols>
    <col min="1" max="1" width="1.140625" customWidth="1"/>
    <col min="2" max="2" width="33.85546875" customWidth="1"/>
    <col min="3" max="4" width="19" customWidth="1"/>
    <col min="5" max="5" width="18.140625" customWidth="1"/>
    <col min="6" max="6" width="17.28515625" customWidth="1"/>
    <col min="7" max="7" width="13.5703125" customWidth="1"/>
    <col min="8" max="8" width="10.7109375" customWidth="1"/>
    <col min="9" max="9" width="9.5703125" customWidth="1"/>
    <col min="13" max="13" width="11.7109375" bestFit="1" customWidth="1"/>
    <col min="14" max="14" width="37.7109375" bestFit="1" customWidth="1"/>
  </cols>
  <sheetData>
    <row r="3" spans="2:30" ht="30.75" customHeight="1" x14ac:dyDescent="0.25"/>
    <row r="4" spans="2:30" ht="79.5" customHeight="1" x14ac:dyDescent="0.25">
      <c r="B4" s="379" t="s">
        <v>237</v>
      </c>
      <c r="C4" s="379"/>
      <c r="D4" s="379"/>
      <c r="E4" s="379"/>
      <c r="F4" s="379"/>
      <c r="G4" s="379"/>
      <c r="H4" s="379"/>
      <c r="I4" s="379"/>
    </row>
    <row r="5" spans="2:30" ht="29.25" customHeight="1" x14ac:dyDescent="0.25">
      <c r="B5" s="221" t="s">
        <v>183</v>
      </c>
      <c r="C5" s="222"/>
      <c r="D5" s="222"/>
      <c r="E5" s="222"/>
      <c r="F5" s="223"/>
      <c r="G5" s="223"/>
      <c r="H5" s="223"/>
      <c r="I5" s="224"/>
    </row>
    <row r="6" spans="2:30" s="2" customFormat="1" ht="23.25" customHeight="1" x14ac:dyDescent="0.25">
      <c r="B6" s="225" t="s">
        <v>236</v>
      </c>
      <c r="C6" s="226"/>
      <c r="D6" s="226"/>
      <c r="E6" s="226"/>
      <c r="F6" s="227"/>
      <c r="G6" s="227"/>
      <c r="H6" s="227"/>
      <c r="I6" s="228"/>
      <c r="J6" s="9"/>
      <c r="K6" s="10"/>
      <c r="L6" s="10"/>
      <c r="M6" s="10"/>
      <c r="N6" s="10"/>
      <c r="O6" s="10"/>
      <c r="P6" s="10"/>
    </row>
    <row r="7" spans="2:30" s="2" customFormat="1" ht="23.25" customHeight="1" x14ac:dyDescent="0.25">
      <c r="B7" s="231"/>
      <c r="C7" s="232"/>
      <c r="D7" s="232"/>
      <c r="E7" s="232"/>
      <c r="F7" s="233"/>
      <c r="G7" s="233"/>
      <c r="H7" s="241" t="s">
        <v>62</v>
      </c>
      <c r="I7" s="233"/>
      <c r="J7" s="10"/>
      <c r="K7" s="10"/>
      <c r="L7" s="10"/>
      <c r="M7" s="10"/>
      <c r="N7" s="10"/>
      <c r="O7" s="10"/>
      <c r="P7" s="10"/>
    </row>
    <row r="8" spans="2:30" ht="15.75" customHeight="1" x14ac:dyDescent="0.25">
      <c r="B8" s="383" t="s">
        <v>41</v>
      </c>
      <c r="C8" s="385" t="s">
        <v>275</v>
      </c>
      <c r="D8" s="389" t="s">
        <v>240</v>
      </c>
      <c r="E8" s="390"/>
      <c r="F8" s="391"/>
      <c r="G8" s="387" t="s">
        <v>64</v>
      </c>
      <c r="H8" s="388"/>
      <c r="I8" s="381" t="s">
        <v>316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"/>
      <c r="AB8" s="11"/>
      <c r="AC8" s="11"/>
      <c r="AD8" s="11"/>
    </row>
    <row r="9" spans="2:30" ht="75" customHeight="1" x14ac:dyDescent="0.25">
      <c r="B9" s="384"/>
      <c r="C9" s="386"/>
      <c r="D9" s="229" t="s">
        <v>324</v>
      </c>
      <c r="E9" s="229" t="s">
        <v>337</v>
      </c>
      <c r="F9" s="242" t="s">
        <v>274</v>
      </c>
      <c r="G9" s="229" t="s">
        <v>276</v>
      </c>
      <c r="H9" s="230" t="s">
        <v>325</v>
      </c>
      <c r="I9" s="38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2:30" ht="24.95" customHeight="1" x14ac:dyDescent="0.25">
      <c r="B10" s="243" t="s">
        <v>42</v>
      </c>
      <c r="C10" s="247"/>
      <c r="D10" s="247"/>
      <c r="E10" s="247"/>
      <c r="F10" s="247"/>
      <c r="G10" s="247"/>
      <c r="H10" s="248"/>
      <c r="I10" s="24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2:30" ht="24.95" customHeight="1" x14ac:dyDescent="0.25">
      <c r="B11" s="243" t="s">
        <v>43</v>
      </c>
      <c r="C11" s="7">
        <f>C12+C18+C19+C20</f>
        <v>0</v>
      </c>
      <c r="D11" s="7">
        <f t="shared" ref="D11:F11" si="0">D12+D18+D19+D20</f>
        <v>0</v>
      </c>
      <c r="E11" s="7">
        <f t="shared" si="0"/>
        <v>0</v>
      </c>
      <c r="F11" s="7">
        <f t="shared" si="0"/>
        <v>0</v>
      </c>
      <c r="G11" s="7">
        <f>F11-C11</f>
        <v>0</v>
      </c>
      <c r="H11" s="8">
        <f>IFERROR(G11/C11*100,0)</f>
        <v>0</v>
      </c>
      <c r="I11" s="8">
        <f>IFERROR(F11/$F$24*100,0)</f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2:30" ht="24.95" customHeight="1" x14ac:dyDescent="0.25">
      <c r="B12" s="329" t="s">
        <v>44</v>
      </c>
      <c r="C12" s="7">
        <f>C13+C16+C17</f>
        <v>0</v>
      </c>
      <c r="D12" s="7">
        <f>D13+D16+D17</f>
        <v>0</v>
      </c>
      <c r="E12" s="7">
        <f>E13+E16+E17</f>
        <v>0</v>
      </c>
      <c r="F12" s="7">
        <f>SUM(D12:E12)</f>
        <v>0</v>
      </c>
      <c r="G12" s="7">
        <f>F12-C12</f>
        <v>0</v>
      </c>
      <c r="H12" s="8">
        <f t="shared" ref="H12:H24" si="1">IFERROR(G12/C12*100,0)</f>
        <v>0</v>
      </c>
      <c r="I12" s="8">
        <f t="shared" ref="I12:I24" si="2">IFERROR(F12/$F$24*100,0)</f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2:30" ht="24.95" customHeight="1" x14ac:dyDescent="0.25">
      <c r="B13" s="329" t="s">
        <v>45</v>
      </c>
      <c r="C13" s="7">
        <f>C14+C15</f>
        <v>0</v>
      </c>
      <c r="D13" s="7">
        <f t="shared" ref="D13:E13" si="3">D14+D15</f>
        <v>0</v>
      </c>
      <c r="E13" s="7">
        <f t="shared" si="3"/>
        <v>0</v>
      </c>
      <c r="F13" s="7">
        <f>F14+F15</f>
        <v>0</v>
      </c>
      <c r="G13" s="7">
        <f>F13-C13</f>
        <v>0</v>
      </c>
      <c r="H13" s="8">
        <f t="shared" si="1"/>
        <v>0</v>
      </c>
      <c r="I13" s="8">
        <f t="shared" si="2"/>
        <v>0</v>
      </c>
      <c r="M13" s="11"/>
      <c r="N13" s="392"/>
      <c r="O13" s="392"/>
      <c r="P13" s="392"/>
      <c r="Q13" s="392"/>
      <c r="R13" s="392"/>
      <c r="S13" s="392"/>
      <c r="T13" s="392"/>
      <c r="U13" s="392"/>
      <c r="V13" s="11"/>
      <c r="W13" s="11"/>
      <c r="X13" s="11"/>
      <c r="Y13" s="11"/>
      <c r="Z13" s="11"/>
      <c r="AA13" s="11"/>
      <c r="AB13" s="11"/>
      <c r="AC13" s="11"/>
      <c r="AD13" s="11"/>
    </row>
    <row r="14" spans="2:30" ht="24.95" customHeight="1" x14ac:dyDescent="0.25">
      <c r="B14" s="17" t="s">
        <v>46</v>
      </c>
      <c r="C14" s="32"/>
      <c r="D14" s="32"/>
      <c r="E14" s="32"/>
      <c r="F14" s="7">
        <f t="shared" ref="F14:F20" si="4">SUM(D14:E14)</f>
        <v>0</v>
      </c>
      <c r="G14" s="7">
        <f>F14-C14</f>
        <v>0</v>
      </c>
      <c r="H14" s="8">
        <f t="shared" si="1"/>
        <v>0</v>
      </c>
      <c r="I14" s="8">
        <f t="shared" si="2"/>
        <v>0</v>
      </c>
      <c r="K14" s="377"/>
      <c r="L14" s="377"/>
      <c r="M14" s="377"/>
      <c r="N14" s="392"/>
      <c r="O14" s="392"/>
      <c r="P14" s="392"/>
      <c r="Q14" s="392"/>
      <c r="R14" s="392"/>
      <c r="S14" s="392"/>
      <c r="T14" s="392"/>
      <c r="U14" s="392"/>
      <c r="V14" s="11"/>
      <c r="W14" s="11"/>
      <c r="X14" s="11"/>
      <c r="Y14" s="11"/>
      <c r="Z14" s="11"/>
      <c r="AA14" s="11"/>
      <c r="AB14" s="11"/>
      <c r="AC14" s="11"/>
      <c r="AD14" s="11"/>
    </row>
    <row r="15" spans="2:30" ht="24.95" customHeight="1" x14ac:dyDescent="0.25">
      <c r="B15" s="17" t="s">
        <v>47</v>
      </c>
      <c r="C15" s="33"/>
      <c r="D15" s="33"/>
      <c r="E15" s="33"/>
      <c r="F15" s="7">
        <f t="shared" si="4"/>
        <v>0</v>
      </c>
      <c r="G15" s="7">
        <f>F15-C15</f>
        <v>0</v>
      </c>
      <c r="H15" s="8">
        <f t="shared" si="1"/>
        <v>0</v>
      </c>
      <c r="I15" s="8">
        <f t="shared" si="2"/>
        <v>0</v>
      </c>
      <c r="K15" s="377"/>
      <c r="L15" s="377"/>
      <c r="M15" s="377"/>
    </row>
    <row r="16" spans="2:30" ht="24.95" customHeight="1" x14ac:dyDescent="0.25">
      <c r="B16" s="14" t="s">
        <v>60</v>
      </c>
      <c r="C16" s="34"/>
      <c r="D16" s="34"/>
      <c r="E16" s="34"/>
      <c r="F16" s="7">
        <f t="shared" si="4"/>
        <v>0</v>
      </c>
      <c r="G16" s="7">
        <f t="shared" ref="G16:G24" si="5">F16-C16</f>
        <v>0</v>
      </c>
      <c r="H16" s="8">
        <f t="shared" si="1"/>
        <v>0</v>
      </c>
      <c r="I16" s="8">
        <f t="shared" si="2"/>
        <v>0</v>
      </c>
    </row>
    <row r="17" spans="2:15" ht="24.95" customHeight="1" x14ac:dyDescent="0.25">
      <c r="B17" s="14" t="s">
        <v>187</v>
      </c>
      <c r="C17" s="34"/>
      <c r="D17" s="34"/>
      <c r="E17" s="34"/>
      <c r="F17" s="7">
        <f t="shared" si="4"/>
        <v>0</v>
      </c>
      <c r="G17" s="7">
        <f t="shared" si="5"/>
        <v>0</v>
      </c>
      <c r="H17" s="8">
        <f t="shared" si="1"/>
        <v>0</v>
      </c>
      <c r="I17" s="8">
        <f t="shared" si="2"/>
        <v>0</v>
      </c>
      <c r="J17" s="330" t="s">
        <v>340</v>
      </c>
      <c r="K17" s="330"/>
      <c r="L17" s="330"/>
      <c r="M17" s="330"/>
      <c r="N17" s="330"/>
      <c r="O17" s="48"/>
    </row>
    <row r="18" spans="2:15" ht="24.95" customHeight="1" x14ac:dyDescent="0.25">
      <c r="B18" s="251" t="s">
        <v>48</v>
      </c>
      <c r="C18" s="252"/>
      <c r="D18" s="252"/>
      <c r="E18" s="252"/>
      <c r="F18" s="7">
        <f t="shared" si="4"/>
        <v>0</v>
      </c>
      <c r="G18" s="7">
        <f t="shared" si="5"/>
        <v>0</v>
      </c>
      <c r="H18" s="8">
        <f t="shared" si="1"/>
        <v>0</v>
      </c>
      <c r="I18" s="8">
        <f t="shared" si="2"/>
        <v>0</v>
      </c>
    </row>
    <row r="19" spans="2:15" ht="24.95" customHeight="1" x14ac:dyDescent="0.25">
      <c r="B19" s="251" t="s">
        <v>49</v>
      </c>
      <c r="C19" s="253"/>
      <c r="D19" s="253"/>
      <c r="E19" s="253"/>
      <c r="F19" s="7">
        <f t="shared" si="4"/>
        <v>0</v>
      </c>
      <c r="G19" s="7">
        <f t="shared" si="5"/>
        <v>0</v>
      </c>
      <c r="H19" s="8">
        <f t="shared" si="1"/>
        <v>0</v>
      </c>
      <c r="I19" s="8">
        <f t="shared" si="2"/>
        <v>0</v>
      </c>
    </row>
    <row r="20" spans="2:15" ht="24.95" customHeight="1" x14ac:dyDescent="0.25">
      <c r="B20" s="251" t="s">
        <v>50</v>
      </c>
      <c r="C20" s="253"/>
      <c r="D20" s="253"/>
      <c r="E20" s="253"/>
      <c r="F20" s="7">
        <f t="shared" si="4"/>
        <v>0</v>
      </c>
      <c r="G20" s="7">
        <f t="shared" si="5"/>
        <v>0</v>
      </c>
      <c r="H20" s="8">
        <f t="shared" si="1"/>
        <v>0</v>
      </c>
      <c r="I20" s="8">
        <f t="shared" si="2"/>
        <v>0</v>
      </c>
    </row>
    <row r="21" spans="2:15" ht="24.95" customHeight="1" x14ac:dyDescent="0.25">
      <c r="B21" s="243" t="s">
        <v>51</v>
      </c>
      <c r="C21" s="7">
        <f>SUM(C22:C23)</f>
        <v>0</v>
      </c>
      <c r="D21" s="7">
        <f t="shared" ref="D21:E21" si="6">SUM(D22:D23)</f>
        <v>0</v>
      </c>
      <c r="E21" s="7">
        <f t="shared" si="6"/>
        <v>0</v>
      </c>
      <c r="F21" s="7">
        <f t="shared" ref="F21:F32" si="7">SUM(D21:E21)</f>
        <v>0</v>
      </c>
      <c r="G21" s="7">
        <f>F21-C21</f>
        <v>0</v>
      </c>
      <c r="H21" s="8">
        <f t="shared" si="1"/>
        <v>0</v>
      </c>
      <c r="I21" s="8">
        <f t="shared" si="2"/>
        <v>0</v>
      </c>
    </row>
    <row r="22" spans="2:15" ht="36" customHeight="1" x14ac:dyDescent="0.25">
      <c r="B22" s="14" t="s">
        <v>52</v>
      </c>
      <c r="C22" s="35"/>
      <c r="D22" s="35"/>
      <c r="E22" s="35"/>
      <c r="F22" s="314">
        <f t="shared" si="7"/>
        <v>0</v>
      </c>
      <c r="G22" s="7">
        <f t="shared" si="5"/>
        <v>0</v>
      </c>
      <c r="H22" s="8">
        <f t="shared" si="1"/>
        <v>0</v>
      </c>
      <c r="I22" s="8">
        <f t="shared" si="2"/>
        <v>0</v>
      </c>
    </row>
    <row r="23" spans="2:15" ht="24.95" customHeight="1" x14ac:dyDescent="0.25">
      <c r="B23" s="14" t="s">
        <v>71</v>
      </c>
      <c r="C23" s="35"/>
      <c r="D23" s="35"/>
      <c r="E23" s="35"/>
      <c r="F23" s="314">
        <f t="shared" si="7"/>
        <v>0</v>
      </c>
      <c r="G23" s="7">
        <f t="shared" si="5"/>
        <v>0</v>
      </c>
      <c r="H23" s="8">
        <f t="shared" si="1"/>
        <v>0</v>
      </c>
      <c r="I23" s="8">
        <f t="shared" si="2"/>
        <v>0</v>
      </c>
    </row>
    <row r="24" spans="2:15" ht="24.95" customHeight="1" x14ac:dyDescent="0.25">
      <c r="B24" s="243" t="s">
        <v>53</v>
      </c>
      <c r="C24" s="7">
        <f>SUM(C11,C21)</f>
        <v>0</v>
      </c>
      <c r="D24" s="7">
        <f t="shared" ref="D24:E24" si="8">SUM(D11,D21)</f>
        <v>0</v>
      </c>
      <c r="E24" s="7">
        <f t="shared" si="8"/>
        <v>0</v>
      </c>
      <c r="F24" s="7">
        <f t="shared" si="7"/>
        <v>0</v>
      </c>
      <c r="G24" s="7">
        <f t="shared" si="5"/>
        <v>0</v>
      </c>
      <c r="H24" s="8">
        <f t="shared" si="1"/>
        <v>0</v>
      </c>
      <c r="I24" s="8">
        <f t="shared" si="2"/>
        <v>0</v>
      </c>
    </row>
    <row r="25" spans="2:15" ht="24.95" customHeight="1" x14ac:dyDescent="0.25">
      <c r="B25" s="243" t="s">
        <v>54</v>
      </c>
      <c r="C25" s="244"/>
      <c r="D25" s="244"/>
      <c r="E25" s="244"/>
      <c r="F25" s="244">
        <f t="shared" si="7"/>
        <v>0</v>
      </c>
      <c r="G25" s="244"/>
      <c r="H25" s="245"/>
      <c r="I25" s="246"/>
    </row>
    <row r="26" spans="2:15" ht="24.95" customHeight="1" x14ac:dyDescent="0.25">
      <c r="B26" s="46" t="s">
        <v>55</v>
      </c>
      <c r="C26" s="250">
        <f>SUM(C27:C28)</f>
        <v>0</v>
      </c>
      <c r="D26" s="250">
        <f t="shared" ref="D26:E26" si="9">SUM(D27:D28)</f>
        <v>0</v>
      </c>
      <c r="E26" s="250">
        <f t="shared" si="9"/>
        <v>0</v>
      </c>
      <c r="F26" s="7">
        <f t="shared" si="7"/>
        <v>0</v>
      </c>
      <c r="G26" s="7">
        <f t="shared" ref="G26:G32" si="10">F26-C26</f>
        <v>0</v>
      </c>
      <c r="H26" s="8">
        <f>IFERROR(G26/C26*100,0)</f>
        <v>0</v>
      </c>
      <c r="I26" s="8">
        <f>IFERROR(F26/$F$32*100,0)</f>
        <v>0</v>
      </c>
    </row>
    <row r="27" spans="2:15" ht="24.95" customHeight="1" x14ac:dyDescent="0.25">
      <c r="B27" s="14" t="s">
        <v>56</v>
      </c>
      <c r="C27" s="34"/>
      <c r="D27" s="34"/>
      <c r="E27" s="34"/>
      <c r="F27" s="315">
        <f t="shared" si="7"/>
        <v>0</v>
      </c>
      <c r="G27" s="7">
        <f t="shared" si="10"/>
        <v>0</v>
      </c>
      <c r="H27" s="8">
        <f t="shared" ref="H27:H32" si="11">IFERROR(G27/C27*100,0)</f>
        <v>0</v>
      </c>
      <c r="I27" s="8">
        <f>IFERROR(F27/$F$32*100,0)</f>
        <v>0</v>
      </c>
    </row>
    <row r="28" spans="2:15" ht="24.95" customHeight="1" x14ac:dyDescent="0.25">
      <c r="B28" s="14" t="s">
        <v>273</v>
      </c>
      <c r="C28" s="34"/>
      <c r="D28" s="34"/>
      <c r="E28" s="34"/>
      <c r="F28" s="315">
        <f t="shared" si="7"/>
        <v>0</v>
      </c>
      <c r="G28" s="7">
        <f t="shared" si="10"/>
        <v>0</v>
      </c>
      <c r="H28" s="8">
        <f t="shared" si="11"/>
        <v>0</v>
      </c>
      <c r="I28" s="8">
        <f t="shared" ref="I28:I32" si="12">IFERROR(F28/$F$32*100,0)</f>
        <v>0</v>
      </c>
    </row>
    <row r="29" spans="2:15" ht="24.95" customHeight="1" x14ac:dyDescent="0.25">
      <c r="B29" s="14" t="s">
        <v>57</v>
      </c>
      <c r="C29" s="34"/>
      <c r="D29" s="34"/>
      <c r="E29" s="34"/>
      <c r="F29" s="315">
        <f t="shared" si="7"/>
        <v>0</v>
      </c>
      <c r="G29" s="7">
        <f t="shared" si="10"/>
        <v>0</v>
      </c>
      <c r="H29" s="8">
        <f t="shared" si="11"/>
        <v>0</v>
      </c>
      <c r="I29" s="8">
        <f t="shared" si="12"/>
        <v>0</v>
      </c>
    </row>
    <row r="30" spans="2:15" ht="24.95" customHeight="1" x14ac:dyDescent="0.25">
      <c r="B30" s="14" t="s">
        <v>272</v>
      </c>
      <c r="C30" s="34"/>
      <c r="D30" s="34"/>
      <c r="E30" s="34"/>
      <c r="F30" s="315">
        <f t="shared" si="7"/>
        <v>0</v>
      </c>
      <c r="G30" s="7">
        <f t="shared" si="10"/>
        <v>0</v>
      </c>
      <c r="H30" s="8">
        <f t="shared" si="11"/>
        <v>0</v>
      </c>
      <c r="I30" s="8">
        <f t="shared" si="12"/>
        <v>0</v>
      </c>
    </row>
    <row r="31" spans="2:15" ht="24.95" customHeight="1" x14ac:dyDescent="0.25">
      <c r="B31" s="14" t="s">
        <v>72</v>
      </c>
      <c r="C31" s="34"/>
      <c r="D31" s="34"/>
      <c r="E31" s="34"/>
      <c r="F31" s="315">
        <f t="shared" si="7"/>
        <v>0</v>
      </c>
      <c r="G31" s="7">
        <f t="shared" si="10"/>
        <v>0</v>
      </c>
      <c r="H31" s="8">
        <f t="shared" si="11"/>
        <v>0</v>
      </c>
      <c r="I31" s="8">
        <f t="shared" si="12"/>
        <v>0</v>
      </c>
    </row>
    <row r="32" spans="2:15" ht="24.95" customHeight="1" x14ac:dyDescent="0.25">
      <c r="B32" s="243" t="s">
        <v>58</v>
      </c>
      <c r="C32" s="7">
        <f>SUM(C26,C29:C31)</f>
        <v>0</v>
      </c>
      <c r="D32" s="7">
        <f t="shared" ref="D32:E32" si="13">SUM(D26,D29:D31)</f>
        <v>0</v>
      </c>
      <c r="E32" s="7">
        <f t="shared" si="13"/>
        <v>0</v>
      </c>
      <c r="F32" s="7">
        <f t="shared" si="7"/>
        <v>0</v>
      </c>
      <c r="G32" s="7">
        <f t="shared" si="10"/>
        <v>0</v>
      </c>
      <c r="H32" s="8">
        <f t="shared" si="11"/>
        <v>0</v>
      </c>
      <c r="I32" s="8">
        <f t="shared" si="12"/>
        <v>0</v>
      </c>
    </row>
    <row r="33" spans="2:9" ht="24.95" customHeight="1" x14ac:dyDescent="0.25">
      <c r="B33" s="14" t="s">
        <v>59</v>
      </c>
      <c r="C33" s="15">
        <f>C24-C32</f>
        <v>0</v>
      </c>
      <c r="D33" s="15">
        <f t="shared" ref="D33:G33" si="14">D24-D32</f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6"/>
      <c r="I33" s="16"/>
    </row>
    <row r="34" spans="2:9" ht="31.5" customHeight="1" x14ac:dyDescent="0.25">
      <c r="B34" s="380"/>
      <c r="C34" s="380"/>
      <c r="D34" s="380"/>
      <c r="E34" s="380"/>
      <c r="F34" s="380"/>
      <c r="G34" s="380"/>
      <c r="H34" s="380"/>
      <c r="I34" s="380"/>
    </row>
    <row r="35" spans="2:9" ht="31.5" customHeight="1" x14ac:dyDescent="0.25">
      <c r="B35" s="378"/>
      <c r="C35" s="378"/>
      <c r="D35" s="378"/>
      <c r="E35" s="378"/>
      <c r="F35" s="378"/>
      <c r="G35" s="378"/>
      <c r="H35" s="378"/>
      <c r="I35" s="378"/>
    </row>
  </sheetData>
  <mergeCells count="18">
    <mergeCell ref="S13:S14"/>
    <mergeCell ref="T13:T14"/>
    <mergeCell ref="U13:U14"/>
    <mergeCell ref="N13:N14"/>
    <mergeCell ref="O13:O14"/>
    <mergeCell ref="P13:P14"/>
    <mergeCell ref="Q13:Q14"/>
    <mergeCell ref="R13:R14"/>
    <mergeCell ref="K14:M14"/>
    <mergeCell ref="K15:M15"/>
    <mergeCell ref="B35:I35"/>
    <mergeCell ref="B4:I4"/>
    <mergeCell ref="B34:I34"/>
    <mergeCell ref="I8:I9"/>
    <mergeCell ref="B8:B9"/>
    <mergeCell ref="C8:C9"/>
    <mergeCell ref="G8:H8"/>
    <mergeCell ref="D8:F8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ignoredErrors>
    <ignoredError sqref="F22:F23 F27:F31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activeCell="N34" activeCellId="1" sqref="A30:Q37 N34"/>
      <selection pane="topRight" activeCell="N34" activeCellId="1" sqref="A30:Q37 N34"/>
    </sheetView>
  </sheetViews>
  <sheetFormatPr defaultRowHeight="15" x14ac:dyDescent="0.25"/>
  <cols>
    <col min="1" max="1" width="45.85546875" style="48" customWidth="1"/>
    <col min="2" max="2" width="13" style="153" customWidth="1"/>
    <col min="3" max="3" width="9.85546875" style="153" customWidth="1"/>
    <col min="4" max="4" width="61.7109375" style="48" customWidth="1"/>
    <col min="5" max="5" width="85.85546875" style="50" customWidth="1"/>
    <col min="6" max="6" width="71.140625" style="149" customWidth="1"/>
    <col min="7" max="7" width="59.140625" style="48" customWidth="1"/>
    <col min="8" max="8" width="71.140625" style="149" customWidth="1"/>
    <col min="9" max="10" width="59.140625" style="48" customWidth="1"/>
    <col min="11" max="11" width="32.85546875" style="150" customWidth="1"/>
    <col min="12" max="12" width="38.28515625" style="150" customWidth="1"/>
    <col min="13" max="13" width="45.28515625" style="150" customWidth="1"/>
    <col min="14" max="14" width="36.140625" style="151" customWidth="1"/>
    <col min="15" max="15" width="28.28515625" style="151" customWidth="1"/>
    <col min="16" max="16" width="33.140625" style="150" customWidth="1"/>
    <col min="17" max="17" width="33.42578125" style="151" customWidth="1"/>
    <col min="18" max="18" width="20.42578125" style="151" customWidth="1"/>
    <col min="19" max="19" width="51.7109375" style="48" customWidth="1"/>
    <col min="20" max="23" width="9.140625" style="48"/>
    <col min="24" max="24" width="85.42578125" style="48" hidden="1" customWidth="1"/>
    <col min="25" max="256" width="9.140625" style="48"/>
    <col min="257" max="257" width="45.85546875" style="48" customWidth="1"/>
    <col min="258" max="258" width="13" style="48" customWidth="1"/>
    <col min="259" max="259" width="9.85546875" style="48" customWidth="1"/>
    <col min="260" max="260" width="61.7109375" style="48" customWidth="1"/>
    <col min="261" max="261" width="85.85546875" style="48" customWidth="1"/>
    <col min="262" max="262" width="71.140625" style="48" customWidth="1"/>
    <col min="263" max="263" width="59.140625" style="48" customWidth="1"/>
    <col min="264" max="264" width="71.140625" style="48" customWidth="1"/>
    <col min="265" max="266" width="59.140625" style="48" customWidth="1"/>
    <col min="267" max="267" width="32.85546875" style="48" customWidth="1"/>
    <col min="268" max="268" width="38.28515625" style="48" customWidth="1"/>
    <col min="269" max="269" width="45.28515625" style="48" customWidth="1"/>
    <col min="270" max="270" width="36.140625" style="48" customWidth="1"/>
    <col min="271" max="271" width="28.28515625" style="48" customWidth="1"/>
    <col min="272" max="272" width="33.140625" style="48" customWidth="1"/>
    <col min="273" max="273" width="33.42578125" style="48" customWidth="1"/>
    <col min="274" max="274" width="20.42578125" style="48" customWidth="1"/>
    <col min="275" max="275" width="51.7109375" style="48" customWidth="1"/>
    <col min="276" max="279" width="9.140625" style="48"/>
    <col min="280" max="280" width="0" style="48" hidden="1" customWidth="1"/>
    <col min="281" max="512" width="9.140625" style="48"/>
    <col min="513" max="513" width="45.85546875" style="48" customWidth="1"/>
    <col min="514" max="514" width="13" style="48" customWidth="1"/>
    <col min="515" max="515" width="9.85546875" style="48" customWidth="1"/>
    <col min="516" max="516" width="61.7109375" style="48" customWidth="1"/>
    <col min="517" max="517" width="85.85546875" style="48" customWidth="1"/>
    <col min="518" max="518" width="71.140625" style="48" customWidth="1"/>
    <col min="519" max="519" width="59.140625" style="48" customWidth="1"/>
    <col min="520" max="520" width="71.140625" style="48" customWidth="1"/>
    <col min="521" max="522" width="59.140625" style="48" customWidth="1"/>
    <col min="523" max="523" width="32.85546875" style="48" customWidth="1"/>
    <col min="524" max="524" width="38.28515625" style="48" customWidth="1"/>
    <col min="525" max="525" width="45.28515625" style="48" customWidth="1"/>
    <col min="526" max="526" width="36.140625" style="48" customWidth="1"/>
    <col min="527" max="527" width="28.28515625" style="48" customWidth="1"/>
    <col min="528" max="528" width="33.140625" style="48" customWidth="1"/>
    <col min="529" max="529" width="33.42578125" style="48" customWidth="1"/>
    <col min="530" max="530" width="20.42578125" style="48" customWidth="1"/>
    <col min="531" max="531" width="51.7109375" style="48" customWidth="1"/>
    <col min="532" max="535" width="9.140625" style="48"/>
    <col min="536" max="536" width="0" style="48" hidden="1" customWidth="1"/>
    <col min="537" max="768" width="9.140625" style="48"/>
    <col min="769" max="769" width="45.85546875" style="48" customWidth="1"/>
    <col min="770" max="770" width="13" style="48" customWidth="1"/>
    <col min="771" max="771" width="9.85546875" style="48" customWidth="1"/>
    <col min="772" max="772" width="61.7109375" style="48" customWidth="1"/>
    <col min="773" max="773" width="85.85546875" style="48" customWidth="1"/>
    <col min="774" max="774" width="71.140625" style="48" customWidth="1"/>
    <col min="775" max="775" width="59.140625" style="48" customWidth="1"/>
    <col min="776" max="776" width="71.140625" style="48" customWidth="1"/>
    <col min="777" max="778" width="59.140625" style="48" customWidth="1"/>
    <col min="779" max="779" width="32.85546875" style="48" customWidth="1"/>
    <col min="780" max="780" width="38.28515625" style="48" customWidth="1"/>
    <col min="781" max="781" width="45.28515625" style="48" customWidth="1"/>
    <col min="782" max="782" width="36.140625" style="48" customWidth="1"/>
    <col min="783" max="783" width="28.28515625" style="48" customWidth="1"/>
    <col min="784" max="784" width="33.140625" style="48" customWidth="1"/>
    <col min="785" max="785" width="33.42578125" style="48" customWidth="1"/>
    <col min="786" max="786" width="20.42578125" style="48" customWidth="1"/>
    <col min="787" max="787" width="51.7109375" style="48" customWidth="1"/>
    <col min="788" max="791" width="9.140625" style="48"/>
    <col min="792" max="792" width="0" style="48" hidden="1" customWidth="1"/>
    <col min="793" max="1024" width="9.140625" style="48"/>
    <col min="1025" max="1025" width="45.85546875" style="48" customWidth="1"/>
    <col min="1026" max="1026" width="13" style="48" customWidth="1"/>
    <col min="1027" max="1027" width="9.85546875" style="48" customWidth="1"/>
    <col min="1028" max="1028" width="61.7109375" style="48" customWidth="1"/>
    <col min="1029" max="1029" width="85.85546875" style="48" customWidth="1"/>
    <col min="1030" max="1030" width="71.140625" style="48" customWidth="1"/>
    <col min="1031" max="1031" width="59.140625" style="48" customWidth="1"/>
    <col min="1032" max="1032" width="71.140625" style="48" customWidth="1"/>
    <col min="1033" max="1034" width="59.140625" style="48" customWidth="1"/>
    <col min="1035" max="1035" width="32.85546875" style="48" customWidth="1"/>
    <col min="1036" max="1036" width="38.28515625" style="48" customWidth="1"/>
    <col min="1037" max="1037" width="45.28515625" style="48" customWidth="1"/>
    <col min="1038" max="1038" width="36.140625" style="48" customWidth="1"/>
    <col min="1039" max="1039" width="28.28515625" style="48" customWidth="1"/>
    <col min="1040" max="1040" width="33.140625" style="48" customWidth="1"/>
    <col min="1041" max="1041" width="33.42578125" style="48" customWidth="1"/>
    <col min="1042" max="1042" width="20.42578125" style="48" customWidth="1"/>
    <col min="1043" max="1043" width="51.7109375" style="48" customWidth="1"/>
    <col min="1044" max="1047" width="9.140625" style="48"/>
    <col min="1048" max="1048" width="0" style="48" hidden="1" customWidth="1"/>
    <col min="1049" max="1280" width="9.140625" style="48"/>
    <col min="1281" max="1281" width="45.85546875" style="48" customWidth="1"/>
    <col min="1282" max="1282" width="13" style="48" customWidth="1"/>
    <col min="1283" max="1283" width="9.85546875" style="48" customWidth="1"/>
    <col min="1284" max="1284" width="61.7109375" style="48" customWidth="1"/>
    <col min="1285" max="1285" width="85.85546875" style="48" customWidth="1"/>
    <col min="1286" max="1286" width="71.140625" style="48" customWidth="1"/>
    <col min="1287" max="1287" width="59.140625" style="48" customWidth="1"/>
    <col min="1288" max="1288" width="71.140625" style="48" customWidth="1"/>
    <col min="1289" max="1290" width="59.140625" style="48" customWidth="1"/>
    <col min="1291" max="1291" width="32.85546875" style="48" customWidth="1"/>
    <col min="1292" max="1292" width="38.28515625" style="48" customWidth="1"/>
    <col min="1293" max="1293" width="45.28515625" style="48" customWidth="1"/>
    <col min="1294" max="1294" width="36.140625" style="48" customWidth="1"/>
    <col min="1295" max="1295" width="28.28515625" style="48" customWidth="1"/>
    <col min="1296" max="1296" width="33.140625" style="48" customWidth="1"/>
    <col min="1297" max="1297" width="33.42578125" style="48" customWidth="1"/>
    <col min="1298" max="1298" width="20.42578125" style="48" customWidth="1"/>
    <col min="1299" max="1299" width="51.7109375" style="48" customWidth="1"/>
    <col min="1300" max="1303" width="9.140625" style="48"/>
    <col min="1304" max="1304" width="0" style="48" hidden="1" customWidth="1"/>
    <col min="1305" max="1536" width="9.140625" style="48"/>
    <col min="1537" max="1537" width="45.85546875" style="48" customWidth="1"/>
    <col min="1538" max="1538" width="13" style="48" customWidth="1"/>
    <col min="1539" max="1539" width="9.85546875" style="48" customWidth="1"/>
    <col min="1540" max="1540" width="61.7109375" style="48" customWidth="1"/>
    <col min="1541" max="1541" width="85.85546875" style="48" customWidth="1"/>
    <col min="1542" max="1542" width="71.140625" style="48" customWidth="1"/>
    <col min="1543" max="1543" width="59.140625" style="48" customWidth="1"/>
    <col min="1544" max="1544" width="71.140625" style="48" customWidth="1"/>
    <col min="1545" max="1546" width="59.140625" style="48" customWidth="1"/>
    <col min="1547" max="1547" width="32.85546875" style="48" customWidth="1"/>
    <col min="1548" max="1548" width="38.28515625" style="48" customWidth="1"/>
    <col min="1549" max="1549" width="45.28515625" style="48" customWidth="1"/>
    <col min="1550" max="1550" width="36.140625" style="48" customWidth="1"/>
    <col min="1551" max="1551" width="28.28515625" style="48" customWidth="1"/>
    <col min="1552" max="1552" width="33.140625" style="48" customWidth="1"/>
    <col min="1553" max="1553" width="33.42578125" style="48" customWidth="1"/>
    <col min="1554" max="1554" width="20.42578125" style="48" customWidth="1"/>
    <col min="1555" max="1555" width="51.7109375" style="48" customWidth="1"/>
    <col min="1556" max="1559" width="9.140625" style="48"/>
    <col min="1560" max="1560" width="0" style="48" hidden="1" customWidth="1"/>
    <col min="1561" max="1792" width="9.140625" style="48"/>
    <col min="1793" max="1793" width="45.85546875" style="48" customWidth="1"/>
    <col min="1794" max="1794" width="13" style="48" customWidth="1"/>
    <col min="1795" max="1795" width="9.85546875" style="48" customWidth="1"/>
    <col min="1796" max="1796" width="61.7109375" style="48" customWidth="1"/>
    <col min="1797" max="1797" width="85.85546875" style="48" customWidth="1"/>
    <col min="1798" max="1798" width="71.140625" style="48" customWidth="1"/>
    <col min="1799" max="1799" width="59.140625" style="48" customWidth="1"/>
    <col min="1800" max="1800" width="71.140625" style="48" customWidth="1"/>
    <col min="1801" max="1802" width="59.140625" style="48" customWidth="1"/>
    <col min="1803" max="1803" width="32.85546875" style="48" customWidth="1"/>
    <col min="1804" max="1804" width="38.28515625" style="48" customWidth="1"/>
    <col min="1805" max="1805" width="45.28515625" style="48" customWidth="1"/>
    <col min="1806" max="1806" width="36.140625" style="48" customWidth="1"/>
    <col min="1807" max="1807" width="28.28515625" style="48" customWidth="1"/>
    <col min="1808" max="1808" width="33.140625" style="48" customWidth="1"/>
    <col min="1809" max="1809" width="33.42578125" style="48" customWidth="1"/>
    <col min="1810" max="1810" width="20.42578125" style="48" customWidth="1"/>
    <col min="1811" max="1811" width="51.7109375" style="48" customWidth="1"/>
    <col min="1812" max="1815" width="9.140625" style="48"/>
    <col min="1816" max="1816" width="0" style="48" hidden="1" customWidth="1"/>
    <col min="1817" max="2048" width="9.140625" style="48"/>
    <col min="2049" max="2049" width="45.85546875" style="48" customWidth="1"/>
    <col min="2050" max="2050" width="13" style="48" customWidth="1"/>
    <col min="2051" max="2051" width="9.85546875" style="48" customWidth="1"/>
    <col min="2052" max="2052" width="61.7109375" style="48" customWidth="1"/>
    <col min="2053" max="2053" width="85.85546875" style="48" customWidth="1"/>
    <col min="2054" max="2054" width="71.140625" style="48" customWidth="1"/>
    <col min="2055" max="2055" width="59.140625" style="48" customWidth="1"/>
    <col min="2056" max="2056" width="71.140625" style="48" customWidth="1"/>
    <col min="2057" max="2058" width="59.140625" style="48" customWidth="1"/>
    <col min="2059" max="2059" width="32.85546875" style="48" customWidth="1"/>
    <col min="2060" max="2060" width="38.28515625" style="48" customWidth="1"/>
    <col min="2061" max="2061" width="45.28515625" style="48" customWidth="1"/>
    <col min="2062" max="2062" width="36.140625" style="48" customWidth="1"/>
    <col min="2063" max="2063" width="28.28515625" style="48" customWidth="1"/>
    <col min="2064" max="2064" width="33.140625" style="48" customWidth="1"/>
    <col min="2065" max="2065" width="33.42578125" style="48" customWidth="1"/>
    <col min="2066" max="2066" width="20.42578125" style="48" customWidth="1"/>
    <col min="2067" max="2067" width="51.7109375" style="48" customWidth="1"/>
    <col min="2068" max="2071" width="9.140625" style="48"/>
    <col min="2072" max="2072" width="0" style="48" hidden="1" customWidth="1"/>
    <col min="2073" max="2304" width="9.140625" style="48"/>
    <col min="2305" max="2305" width="45.85546875" style="48" customWidth="1"/>
    <col min="2306" max="2306" width="13" style="48" customWidth="1"/>
    <col min="2307" max="2307" width="9.85546875" style="48" customWidth="1"/>
    <col min="2308" max="2308" width="61.7109375" style="48" customWidth="1"/>
    <col min="2309" max="2309" width="85.85546875" style="48" customWidth="1"/>
    <col min="2310" max="2310" width="71.140625" style="48" customWidth="1"/>
    <col min="2311" max="2311" width="59.140625" style="48" customWidth="1"/>
    <col min="2312" max="2312" width="71.140625" style="48" customWidth="1"/>
    <col min="2313" max="2314" width="59.140625" style="48" customWidth="1"/>
    <col min="2315" max="2315" width="32.85546875" style="48" customWidth="1"/>
    <col min="2316" max="2316" width="38.28515625" style="48" customWidth="1"/>
    <col min="2317" max="2317" width="45.28515625" style="48" customWidth="1"/>
    <col min="2318" max="2318" width="36.140625" style="48" customWidth="1"/>
    <col min="2319" max="2319" width="28.28515625" style="48" customWidth="1"/>
    <col min="2320" max="2320" width="33.140625" style="48" customWidth="1"/>
    <col min="2321" max="2321" width="33.42578125" style="48" customWidth="1"/>
    <col min="2322" max="2322" width="20.42578125" style="48" customWidth="1"/>
    <col min="2323" max="2323" width="51.7109375" style="48" customWidth="1"/>
    <col min="2324" max="2327" width="9.140625" style="48"/>
    <col min="2328" max="2328" width="0" style="48" hidden="1" customWidth="1"/>
    <col min="2329" max="2560" width="9.140625" style="48"/>
    <col min="2561" max="2561" width="45.85546875" style="48" customWidth="1"/>
    <col min="2562" max="2562" width="13" style="48" customWidth="1"/>
    <col min="2563" max="2563" width="9.85546875" style="48" customWidth="1"/>
    <col min="2564" max="2564" width="61.7109375" style="48" customWidth="1"/>
    <col min="2565" max="2565" width="85.85546875" style="48" customWidth="1"/>
    <col min="2566" max="2566" width="71.140625" style="48" customWidth="1"/>
    <col min="2567" max="2567" width="59.140625" style="48" customWidth="1"/>
    <col min="2568" max="2568" width="71.140625" style="48" customWidth="1"/>
    <col min="2569" max="2570" width="59.140625" style="48" customWidth="1"/>
    <col min="2571" max="2571" width="32.85546875" style="48" customWidth="1"/>
    <col min="2572" max="2572" width="38.28515625" style="48" customWidth="1"/>
    <col min="2573" max="2573" width="45.28515625" style="48" customWidth="1"/>
    <col min="2574" max="2574" width="36.140625" style="48" customWidth="1"/>
    <col min="2575" max="2575" width="28.28515625" style="48" customWidth="1"/>
    <col min="2576" max="2576" width="33.140625" style="48" customWidth="1"/>
    <col min="2577" max="2577" width="33.42578125" style="48" customWidth="1"/>
    <col min="2578" max="2578" width="20.42578125" style="48" customWidth="1"/>
    <col min="2579" max="2579" width="51.7109375" style="48" customWidth="1"/>
    <col min="2580" max="2583" width="9.140625" style="48"/>
    <col min="2584" max="2584" width="0" style="48" hidden="1" customWidth="1"/>
    <col min="2585" max="2816" width="9.140625" style="48"/>
    <col min="2817" max="2817" width="45.85546875" style="48" customWidth="1"/>
    <col min="2818" max="2818" width="13" style="48" customWidth="1"/>
    <col min="2819" max="2819" width="9.85546875" style="48" customWidth="1"/>
    <col min="2820" max="2820" width="61.7109375" style="48" customWidth="1"/>
    <col min="2821" max="2821" width="85.85546875" style="48" customWidth="1"/>
    <col min="2822" max="2822" width="71.140625" style="48" customWidth="1"/>
    <col min="2823" max="2823" width="59.140625" style="48" customWidth="1"/>
    <col min="2824" max="2824" width="71.140625" style="48" customWidth="1"/>
    <col min="2825" max="2826" width="59.140625" style="48" customWidth="1"/>
    <col min="2827" max="2827" width="32.85546875" style="48" customWidth="1"/>
    <col min="2828" max="2828" width="38.28515625" style="48" customWidth="1"/>
    <col min="2829" max="2829" width="45.28515625" style="48" customWidth="1"/>
    <col min="2830" max="2830" width="36.140625" style="48" customWidth="1"/>
    <col min="2831" max="2831" width="28.28515625" style="48" customWidth="1"/>
    <col min="2832" max="2832" width="33.140625" style="48" customWidth="1"/>
    <col min="2833" max="2833" width="33.42578125" style="48" customWidth="1"/>
    <col min="2834" max="2834" width="20.42578125" style="48" customWidth="1"/>
    <col min="2835" max="2835" width="51.7109375" style="48" customWidth="1"/>
    <col min="2836" max="2839" width="9.140625" style="48"/>
    <col min="2840" max="2840" width="0" style="48" hidden="1" customWidth="1"/>
    <col min="2841" max="3072" width="9.140625" style="48"/>
    <col min="3073" max="3073" width="45.85546875" style="48" customWidth="1"/>
    <col min="3074" max="3074" width="13" style="48" customWidth="1"/>
    <col min="3075" max="3075" width="9.85546875" style="48" customWidth="1"/>
    <col min="3076" max="3076" width="61.7109375" style="48" customWidth="1"/>
    <col min="3077" max="3077" width="85.85546875" style="48" customWidth="1"/>
    <col min="3078" max="3078" width="71.140625" style="48" customWidth="1"/>
    <col min="3079" max="3079" width="59.140625" style="48" customWidth="1"/>
    <col min="3080" max="3080" width="71.140625" style="48" customWidth="1"/>
    <col min="3081" max="3082" width="59.140625" style="48" customWidth="1"/>
    <col min="3083" max="3083" width="32.85546875" style="48" customWidth="1"/>
    <col min="3084" max="3084" width="38.28515625" style="48" customWidth="1"/>
    <col min="3085" max="3085" width="45.28515625" style="48" customWidth="1"/>
    <col min="3086" max="3086" width="36.140625" style="48" customWidth="1"/>
    <col min="3087" max="3087" width="28.28515625" style="48" customWidth="1"/>
    <col min="3088" max="3088" width="33.140625" style="48" customWidth="1"/>
    <col min="3089" max="3089" width="33.42578125" style="48" customWidth="1"/>
    <col min="3090" max="3090" width="20.42578125" style="48" customWidth="1"/>
    <col min="3091" max="3091" width="51.7109375" style="48" customWidth="1"/>
    <col min="3092" max="3095" width="9.140625" style="48"/>
    <col min="3096" max="3096" width="0" style="48" hidden="1" customWidth="1"/>
    <col min="3097" max="3328" width="9.140625" style="48"/>
    <col min="3329" max="3329" width="45.85546875" style="48" customWidth="1"/>
    <col min="3330" max="3330" width="13" style="48" customWidth="1"/>
    <col min="3331" max="3331" width="9.85546875" style="48" customWidth="1"/>
    <col min="3332" max="3332" width="61.7109375" style="48" customWidth="1"/>
    <col min="3333" max="3333" width="85.85546875" style="48" customWidth="1"/>
    <col min="3334" max="3334" width="71.140625" style="48" customWidth="1"/>
    <col min="3335" max="3335" width="59.140625" style="48" customWidth="1"/>
    <col min="3336" max="3336" width="71.140625" style="48" customWidth="1"/>
    <col min="3337" max="3338" width="59.140625" style="48" customWidth="1"/>
    <col min="3339" max="3339" width="32.85546875" style="48" customWidth="1"/>
    <col min="3340" max="3340" width="38.28515625" style="48" customWidth="1"/>
    <col min="3341" max="3341" width="45.28515625" style="48" customWidth="1"/>
    <col min="3342" max="3342" width="36.140625" style="48" customWidth="1"/>
    <col min="3343" max="3343" width="28.28515625" style="48" customWidth="1"/>
    <col min="3344" max="3344" width="33.140625" style="48" customWidth="1"/>
    <col min="3345" max="3345" width="33.42578125" style="48" customWidth="1"/>
    <col min="3346" max="3346" width="20.42578125" style="48" customWidth="1"/>
    <col min="3347" max="3347" width="51.7109375" style="48" customWidth="1"/>
    <col min="3348" max="3351" width="9.140625" style="48"/>
    <col min="3352" max="3352" width="0" style="48" hidden="1" customWidth="1"/>
    <col min="3353" max="3584" width="9.140625" style="48"/>
    <col min="3585" max="3585" width="45.85546875" style="48" customWidth="1"/>
    <col min="3586" max="3586" width="13" style="48" customWidth="1"/>
    <col min="3587" max="3587" width="9.85546875" style="48" customWidth="1"/>
    <col min="3588" max="3588" width="61.7109375" style="48" customWidth="1"/>
    <col min="3589" max="3589" width="85.85546875" style="48" customWidth="1"/>
    <col min="3590" max="3590" width="71.140625" style="48" customWidth="1"/>
    <col min="3591" max="3591" width="59.140625" style="48" customWidth="1"/>
    <col min="3592" max="3592" width="71.140625" style="48" customWidth="1"/>
    <col min="3593" max="3594" width="59.140625" style="48" customWidth="1"/>
    <col min="3595" max="3595" width="32.85546875" style="48" customWidth="1"/>
    <col min="3596" max="3596" width="38.28515625" style="48" customWidth="1"/>
    <col min="3597" max="3597" width="45.28515625" style="48" customWidth="1"/>
    <col min="3598" max="3598" width="36.140625" style="48" customWidth="1"/>
    <col min="3599" max="3599" width="28.28515625" style="48" customWidth="1"/>
    <col min="3600" max="3600" width="33.140625" style="48" customWidth="1"/>
    <col min="3601" max="3601" width="33.42578125" style="48" customWidth="1"/>
    <col min="3602" max="3602" width="20.42578125" style="48" customWidth="1"/>
    <col min="3603" max="3603" width="51.7109375" style="48" customWidth="1"/>
    <col min="3604" max="3607" width="9.140625" style="48"/>
    <col min="3608" max="3608" width="0" style="48" hidden="1" customWidth="1"/>
    <col min="3609" max="3840" width="9.140625" style="48"/>
    <col min="3841" max="3841" width="45.85546875" style="48" customWidth="1"/>
    <col min="3842" max="3842" width="13" style="48" customWidth="1"/>
    <col min="3843" max="3843" width="9.85546875" style="48" customWidth="1"/>
    <col min="3844" max="3844" width="61.7109375" style="48" customWidth="1"/>
    <col min="3845" max="3845" width="85.85546875" style="48" customWidth="1"/>
    <col min="3846" max="3846" width="71.140625" style="48" customWidth="1"/>
    <col min="3847" max="3847" width="59.140625" style="48" customWidth="1"/>
    <col min="3848" max="3848" width="71.140625" style="48" customWidth="1"/>
    <col min="3849" max="3850" width="59.140625" style="48" customWidth="1"/>
    <col min="3851" max="3851" width="32.85546875" style="48" customWidth="1"/>
    <col min="3852" max="3852" width="38.28515625" style="48" customWidth="1"/>
    <col min="3853" max="3853" width="45.28515625" style="48" customWidth="1"/>
    <col min="3854" max="3854" width="36.140625" style="48" customWidth="1"/>
    <col min="3855" max="3855" width="28.28515625" style="48" customWidth="1"/>
    <col min="3856" max="3856" width="33.140625" style="48" customWidth="1"/>
    <col min="3857" max="3857" width="33.42578125" style="48" customWidth="1"/>
    <col min="3858" max="3858" width="20.42578125" style="48" customWidth="1"/>
    <col min="3859" max="3859" width="51.7109375" style="48" customWidth="1"/>
    <col min="3860" max="3863" width="9.140625" style="48"/>
    <col min="3864" max="3864" width="0" style="48" hidden="1" customWidth="1"/>
    <col min="3865" max="4096" width="9.140625" style="48"/>
    <col min="4097" max="4097" width="45.85546875" style="48" customWidth="1"/>
    <col min="4098" max="4098" width="13" style="48" customWidth="1"/>
    <col min="4099" max="4099" width="9.85546875" style="48" customWidth="1"/>
    <col min="4100" max="4100" width="61.7109375" style="48" customWidth="1"/>
    <col min="4101" max="4101" width="85.85546875" style="48" customWidth="1"/>
    <col min="4102" max="4102" width="71.140625" style="48" customWidth="1"/>
    <col min="4103" max="4103" width="59.140625" style="48" customWidth="1"/>
    <col min="4104" max="4104" width="71.140625" style="48" customWidth="1"/>
    <col min="4105" max="4106" width="59.140625" style="48" customWidth="1"/>
    <col min="4107" max="4107" width="32.85546875" style="48" customWidth="1"/>
    <col min="4108" max="4108" width="38.28515625" style="48" customWidth="1"/>
    <col min="4109" max="4109" width="45.28515625" style="48" customWidth="1"/>
    <col min="4110" max="4110" width="36.140625" style="48" customWidth="1"/>
    <col min="4111" max="4111" width="28.28515625" style="48" customWidth="1"/>
    <col min="4112" max="4112" width="33.140625" style="48" customWidth="1"/>
    <col min="4113" max="4113" width="33.42578125" style="48" customWidth="1"/>
    <col min="4114" max="4114" width="20.42578125" style="48" customWidth="1"/>
    <col min="4115" max="4115" width="51.7109375" style="48" customWidth="1"/>
    <col min="4116" max="4119" width="9.140625" style="48"/>
    <col min="4120" max="4120" width="0" style="48" hidden="1" customWidth="1"/>
    <col min="4121" max="4352" width="9.140625" style="48"/>
    <col min="4353" max="4353" width="45.85546875" style="48" customWidth="1"/>
    <col min="4354" max="4354" width="13" style="48" customWidth="1"/>
    <col min="4355" max="4355" width="9.85546875" style="48" customWidth="1"/>
    <col min="4356" max="4356" width="61.7109375" style="48" customWidth="1"/>
    <col min="4357" max="4357" width="85.85546875" style="48" customWidth="1"/>
    <col min="4358" max="4358" width="71.140625" style="48" customWidth="1"/>
    <col min="4359" max="4359" width="59.140625" style="48" customWidth="1"/>
    <col min="4360" max="4360" width="71.140625" style="48" customWidth="1"/>
    <col min="4361" max="4362" width="59.140625" style="48" customWidth="1"/>
    <col min="4363" max="4363" width="32.85546875" style="48" customWidth="1"/>
    <col min="4364" max="4364" width="38.28515625" style="48" customWidth="1"/>
    <col min="4365" max="4365" width="45.28515625" style="48" customWidth="1"/>
    <col min="4366" max="4366" width="36.140625" style="48" customWidth="1"/>
    <col min="4367" max="4367" width="28.28515625" style="48" customWidth="1"/>
    <col min="4368" max="4368" width="33.140625" style="48" customWidth="1"/>
    <col min="4369" max="4369" width="33.42578125" style="48" customWidth="1"/>
    <col min="4370" max="4370" width="20.42578125" style="48" customWidth="1"/>
    <col min="4371" max="4371" width="51.7109375" style="48" customWidth="1"/>
    <col min="4372" max="4375" width="9.140625" style="48"/>
    <col min="4376" max="4376" width="0" style="48" hidden="1" customWidth="1"/>
    <col min="4377" max="4608" width="9.140625" style="48"/>
    <col min="4609" max="4609" width="45.85546875" style="48" customWidth="1"/>
    <col min="4610" max="4610" width="13" style="48" customWidth="1"/>
    <col min="4611" max="4611" width="9.85546875" style="48" customWidth="1"/>
    <col min="4612" max="4612" width="61.7109375" style="48" customWidth="1"/>
    <col min="4613" max="4613" width="85.85546875" style="48" customWidth="1"/>
    <col min="4614" max="4614" width="71.140625" style="48" customWidth="1"/>
    <col min="4615" max="4615" width="59.140625" style="48" customWidth="1"/>
    <col min="4616" max="4616" width="71.140625" style="48" customWidth="1"/>
    <col min="4617" max="4618" width="59.140625" style="48" customWidth="1"/>
    <col min="4619" max="4619" width="32.85546875" style="48" customWidth="1"/>
    <col min="4620" max="4620" width="38.28515625" style="48" customWidth="1"/>
    <col min="4621" max="4621" width="45.28515625" style="48" customWidth="1"/>
    <col min="4622" max="4622" width="36.140625" style="48" customWidth="1"/>
    <col min="4623" max="4623" width="28.28515625" style="48" customWidth="1"/>
    <col min="4624" max="4624" width="33.140625" style="48" customWidth="1"/>
    <col min="4625" max="4625" width="33.42578125" style="48" customWidth="1"/>
    <col min="4626" max="4626" width="20.42578125" style="48" customWidth="1"/>
    <col min="4627" max="4627" width="51.7109375" style="48" customWidth="1"/>
    <col min="4628" max="4631" width="9.140625" style="48"/>
    <col min="4632" max="4632" width="0" style="48" hidden="1" customWidth="1"/>
    <col min="4633" max="4864" width="9.140625" style="48"/>
    <col min="4865" max="4865" width="45.85546875" style="48" customWidth="1"/>
    <col min="4866" max="4866" width="13" style="48" customWidth="1"/>
    <col min="4867" max="4867" width="9.85546875" style="48" customWidth="1"/>
    <col min="4868" max="4868" width="61.7109375" style="48" customWidth="1"/>
    <col min="4869" max="4869" width="85.85546875" style="48" customWidth="1"/>
    <col min="4870" max="4870" width="71.140625" style="48" customWidth="1"/>
    <col min="4871" max="4871" width="59.140625" style="48" customWidth="1"/>
    <col min="4872" max="4872" width="71.140625" style="48" customWidth="1"/>
    <col min="4873" max="4874" width="59.140625" style="48" customWidth="1"/>
    <col min="4875" max="4875" width="32.85546875" style="48" customWidth="1"/>
    <col min="4876" max="4876" width="38.28515625" style="48" customWidth="1"/>
    <col min="4877" max="4877" width="45.28515625" style="48" customWidth="1"/>
    <col min="4878" max="4878" width="36.140625" style="48" customWidth="1"/>
    <col min="4879" max="4879" width="28.28515625" style="48" customWidth="1"/>
    <col min="4880" max="4880" width="33.140625" style="48" customWidth="1"/>
    <col min="4881" max="4881" width="33.42578125" style="48" customWidth="1"/>
    <col min="4882" max="4882" width="20.42578125" style="48" customWidth="1"/>
    <col min="4883" max="4883" width="51.7109375" style="48" customWidth="1"/>
    <col min="4884" max="4887" width="9.140625" style="48"/>
    <col min="4888" max="4888" width="0" style="48" hidden="1" customWidth="1"/>
    <col min="4889" max="5120" width="9.140625" style="48"/>
    <col min="5121" max="5121" width="45.85546875" style="48" customWidth="1"/>
    <col min="5122" max="5122" width="13" style="48" customWidth="1"/>
    <col min="5123" max="5123" width="9.85546875" style="48" customWidth="1"/>
    <col min="5124" max="5124" width="61.7109375" style="48" customWidth="1"/>
    <col min="5125" max="5125" width="85.85546875" style="48" customWidth="1"/>
    <col min="5126" max="5126" width="71.140625" style="48" customWidth="1"/>
    <col min="5127" max="5127" width="59.140625" style="48" customWidth="1"/>
    <col min="5128" max="5128" width="71.140625" style="48" customWidth="1"/>
    <col min="5129" max="5130" width="59.140625" style="48" customWidth="1"/>
    <col min="5131" max="5131" width="32.85546875" style="48" customWidth="1"/>
    <col min="5132" max="5132" width="38.28515625" style="48" customWidth="1"/>
    <col min="5133" max="5133" width="45.28515625" style="48" customWidth="1"/>
    <col min="5134" max="5134" width="36.140625" style="48" customWidth="1"/>
    <col min="5135" max="5135" width="28.28515625" style="48" customWidth="1"/>
    <col min="5136" max="5136" width="33.140625" style="48" customWidth="1"/>
    <col min="5137" max="5137" width="33.42578125" style="48" customWidth="1"/>
    <col min="5138" max="5138" width="20.42578125" style="48" customWidth="1"/>
    <col min="5139" max="5139" width="51.7109375" style="48" customWidth="1"/>
    <col min="5140" max="5143" width="9.140625" style="48"/>
    <col min="5144" max="5144" width="0" style="48" hidden="1" customWidth="1"/>
    <col min="5145" max="5376" width="9.140625" style="48"/>
    <col min="5377" max="5377" width="45.85546875" style="48" customWidth="1"/>
    <col min="5378" max="5378" width="13" style="48" customWidth="1"/>
    <col min="5379" max="5379" width="9.85546875" style="48" customWidth="1"/>
    <col min="5380" max="5380" width="61.7109375" style="48" customWidth="1"/>
    <col min="5381" max="5381" width="85.85546875" style="48" customWidth="1"/>
    <col min="5382" max="5382" width="71.140625" style="48" customWidth="1"/>
    <col min="5383" max="5383" width="59.140625" style="48" customWidth="1"/>
    <col min="5384" max="5384" width="71.140625" style="48" customWidth="1"/>
    <col min="5385" max="5386" width="59.140625" style="48" customWidth="1"/>
    <col min="5387" max="5387" width="32.85546875" style="48" customWidth="1"/>
    <col min="5388" max="5388" width="38.28515625" style="48" customWidth="1"/>
    <col min="5389" max="5389" width="45.28515625" style="48" customWidth="1"/>
    <col min="5390" max="5390" width="36.140625" style="48" customWidth="1"/>
    <col min="5391" max="5391" width="28.28515625" style="48" customWidth="1"/>
    <col min="5392" max="5392" width="33.140625" style="48" customWidth="1"/>
    <col min="5393" max="5393" width="33.42578125" style="48" customWidth="1"/>
    <col min="5394" max="5394" width="20.42578125" style="48" customWidth="1"/>
    <col min="5395" max="5395" width="51.7109375" style="48" customWidth="1"/>
    <col min="5396" max="5399" width="9.140625" style="48"/>
    <col min="5400" max="5400" width="0" style="48" hidden="1" customWidth="1"/>
    <col min="5401" max="5632" width="9.140625" style="48"/>
    <col min="5633" max="5633" width="45.85546875" style="48" customWidth="1"/>
    <col min="5634" max="5634" width="13" style="48" customWidth="1"/>
    <col min="5635" max="5635" width="9.85546875" style="48" customWidth="1"/>
    <col min="5636" max="5636" width="61.7109375" style="48" customWidth="1"/>
    <col min="5637" max="5637" width="85.85546875" style="48" customWidth="1"/>
    <col min="5638" max="5638" width="71.140625" style="48" customWidth="1"/>
    <col min="5639" max="5639" width="59.140625" style="48" customWidth="1"/>
    <col min="5640" max="5640" width="71.140625" style="48" customWidth="1"/>
    <col min="5641" max="5642" width="59.140625" style="48" customWidth="1"/>
    <col min="5643" max="5643" width="32.85546875" style="48" customWidth="1"/>
    <col min="5644" max="5644" width="38.28515625" style="48" customWidth="1"/>
    <col min="5645" max="5645" width="45.28515625" style="48" customWidth="1"/>
    <col min="5646" max="5646" width="36.140625" style="48" customWidth="1"/>
    <col min="5647" max="5647" width="28.28515625" style="48" customWidth="1"/>
    <col min="5648" max="5648" width="33.140625" style="48" customWidth="1"/>
    <col min="5649" max="5649" width="33.42578125" style="48" customWidth="1"/>
    <col min="5650" max="5650" width="20.42578125" style="48" customWidth="1"/>
    <col min="5651" max="5651" width="51.7109375" style="48" customWidth="1"/>
    <col min="5652" max="5655" width="9.140625" style="48"/>
    <col min="5656" max="5656" width="0" style="48" hidden="1" customWidth="1"/>
    <col min="5657" max="5888" width="9.140625" style="48"/>
    <col min="5889" max="5889" width="45.85546875" style="48" customWidth="1"/>
    <col min="5890" max="5890" width="13" style="48" customWidth="1"/>
    <col min="5891" max="5891" width="9.85546875" style="48" customWidth="1"/>
    <col min="5892" max="5892" width="61.7109375" style="48" customWidth="1"/>
    <col min="5893" max="5893" width="85.85546875" style="48" customWidth="1"/>
    <col min="5894" max="5894" width="71.140625" style="48" customWidth="1"/>
    <col min="5895" max="5895" width="59.140625" style="48" customWidth="1"/>
    <col min="5896" max="5896" width="71.140625" style="48" customWidth="1"/>
    <col min="5897" max="5898" width="59.140625" style="48" customWidth="1"/>
    <col min="5899" max="5899" width="32.85546875" style="48" customWidth="1"/>
    <col min="5900" max="5900" width="38.28515625" style="48" customWidth="1"/>
    <col min="5901" max="5901" width="45.28515625" style="48" customWidth="1"/>
    <col min="5902" max="5902" width="36.140625" style="48" customWidth="1"/>
    <col min="5903" max="5903" width="28.28515625" style="48" customWidth="1"/>
    <col min="5904" max="5904" width="33.140625" style="48" customWidth="1"/>
    <col min="5905" max="5905" width="33.42578125" style="48" customWidth="1"/>
    <col min="5906" max="5906" width="20.42578125" style="48" customWidth="1"/>
    <col min="5907" max="5907" width="51.7109375" style="48" customWidth="1"/>
    <col min="5908" max="5911" width="9.140625" style="48"/>
    <col min="5912" max="5912" width="0" style="48" hidden="1" customWidth="1"/>
    <col min="5913" max="6144" width="9.140625" style="48"/>
    <col min="6145" max="6145" width="45.85546875" style="48" customWidth="1"/>
    <col min="6146" max="6146" width="13" style="48" customWidth="1"/>
    <col min="6147" max="6147" width="9.85546875" style="48" customWidth="1"/>
    <col min="6148" max="6148" width="61.7109375" style="48" customWidth="1"/>
    <col min="6149" max="6149" width="85.85546875" style="48" customWidth="1"/>
    <col min="6150" max="6150" width="71.140625" style="48" customWidth="1"/>
    <col min="6151" max="6151" width="59.140625" style="48" customWidth="1"/>
    <col min="6152" max="6152" width="71.140625" style="48" customWidth="1"/>
    <col min="6153" max="6154" width="59.140625" style="48" customWidth="1"/>
    <col min="6155" max="6155" width="32.85546875" style="48" customWidth="1"/>
    <col min="6156" max="6156" width="38.28515625" style="48" customWidth="1"/>
    <col min="6157" max="6157" width="45.28515625" style="48" customWidth="1"/>
    <col min="6158" max="6158" width="36.140625" style="48" customWidth="1"/>
    <col min="6159" max="6159" width="28.28515625" style="48" customWidth="1"/>
    <col min="6160" max="6160" width="33.140625" style="48" customWidth="1"/>
    <col min="6161" max="6161" width="33.42578125" style="48" customWidth="1"/>
    <col min="6162" max="6162" width="20.42578125" style="48" customWidth="1"/>
    <col min="6163" max="6163" width="51.7109375" style="48" customWidth="1"/>
    <col min="6164" max="6167" width="9.140625" style="48"/>
    <col min="6168" max="6168" width="0" style="48" hidden="1" customWidth="1"/>
    <col min="6169" max="6400" width="9.140625" style="48"/>
    <col min="6401" max="6401" width="45.85546875" style="48" customWidth="1"/>
    <col min="6402" max="6402" width="13" style="48" customWidth="1"/>
    <col min="6403" max="6403" width="9.85546875" style="48" customWidth="1"/>
    <col min="6404" max="6404" width="61.7109375" style="48" customWidth="1"/>
    <col min="6405" max="6405" width="85.85546875" style="48" customWidth="1"/>
    <col min="6406" max="6406" width="71.140625" style="48" customWidth="1"/>
    <col min="6407" max="6407" width="59.140625" style="48" customWidth="1"/>
    <col min="6408" max="6408" width="71.140625" style="48" customWidth="1"/>
    <col min="6409" max="6410" width="59.140625" style="48" customWidth="1"/>
    <col min="6411" max="6411" width="32.85546875" style="48" customWidth="1"/>
    <col min="6412" max="6412" width="38.28515625" style="48" customWidth="1"/>
    <col min="6413" max="6413" width="45.28515625" style="48" customWidth="1"/>
    <col min="6414" max="6414" width="36.140625" style="48" customWidth="1"/>
    <col min="6415" max="6415" width="28.28515625" style="48" customWidth="1"/>
    <col min="6416" max="6416" width="33.140625" style="48" customWidth="1"/>
    <col min="6417" max="6417" width="33.42578125" style="48" customWidth="1"/>
    <col min="6418" max="6418" width="20.42578125" style="48" customWidth="1"/>
    <col min="6419" max="6419" width="51.7109375" style="48" customWidth="1"/>
    <col min="6420" max="6423" width="9.140625" style="48"/>
    <col min="6424" max="6424" width="0" style="48" hidden="1" customWidth="1"/>
    <col min="6425" max="6656" width="9.140625" style="48"/>
    <col min="6657" max="6657" width="45.85546875" style="48" customWidth="1"/>
    <col min="6658" max="6658" width="13" style="48" customWidth="1"/>
    <col min="6659" max="6659" width="9.85546875" style="48" customWidth="1"/>
    <col min="6660" max="6660" width="61.7109375" style="48" customWidth="1"/>
    <col min="6661" max="6661" width="85.85546875" style="48" customWidth="1"/>
    <col min="6662" max="6662" width="71.140625" style="48" customWidth="1"/>
    <col min="6663" max="6663" width="59.140625" style="48" customWidth="1"/>
    <col min="6664" max="6664" width="71.140625" style="48" customWidth="1"/>
    <col min="6665" max="6666" width="59.140625" style="48" customWidth="1"/>
    <col min="6667" max="6667" width="32.85546875" style="48" customWidth="1"/>
    <col min="6668" max="6668" width="38.28515625" style="48" customWidth="1"/>
    <col min="6669" max="6669" width="45.28515625" style="48" customWidth="1"/>
    <col min="6670" max="6670" width="36.140625" style="48" customWidth="1"/>
    <col min="6671" max="6671" width="28.28515625" style="48" customWidth="1"/>
    <col min="6672" max="6672" width="33.140625" style="48" customWidth="1"/>
    <col min="6673" max="6673" width="33.42578125" style="48" customWidth="1"/>
    <col min="6674" max="6674" width="20.42578125" style="48" customWidth="1"/>
    <col min="6675" max="6675" width="51.7109375" style="48" customWidth="1"/>
    <col min="6676" max="6679" width="9.140625" style="48"/>
    <col min="6680" max="6680" width="0" style="48" hidden="1" customWidth="1"/>
    <col min="6681" max="6912" width="9.140625" style="48"/>
    <col min="6913" max="6913" width="45.85546875" style="48" customWidth="1"/>
    <col min="6914" max="6914" width="13" style="48" customWidth="1"/>
    <col min="6915" max="6915" width="9.85546875" style="48" customWidth="1"/>
    <col min="6916" max="6916" width="61.7109375" style="48" customWidth="1"/>
    <col min="6917" max="6917" width="85.85546875" style="48" customWidth="1"/>
    <col min="6918" max="6918" width="71.140625" style="48" customWidth="1"/>
    <col min="6919" max="6919" width="59.140625" style="48" customWidth="1"/>
    <col min="6920" max="6920" width="71.140625" style="48" customWidth="1"/>
    <col min="6921" max="6922" width="59.140625" style="48" customWidth="1"/>
    <col min="6923" max="6923" width="32.85546875" style="48" customWidth="1"/>
    <col min="6924" max="6924" width="38.28515625" style="48" customWidth="1"/>
    <col min="6925" max="6925" width="45.28515625" style="48" customWidth="1"/>
    <col min="6926" max="6926" width="36.140625" style="48" customWidth="1"/>
    <col min="6927" max="6927" width="28.28515625" style="48" customWidth="1"/>
    <col min="6928" max="6928" width="33.140625" style="48" customWidth="1"/>
    <col min="6929" max="6929" width="33.42578125" style="48" customWidth="1"/>
    <col min="6930" max="6930" width="20.42578125" style="48" customWidth="1"/>
    <col min="6931" max="6931" width="51.7109375" style="48" customWidth="1"/>
    <col min="6932" max="6935" width="9.140625" style="48"/>
    <col min="6936" max="6936" width="0" style="48" hidden="1" customWidth="1"/>
    <col min="6937" max="7168" width="9.140625" style="48"/>
    <col min="7169" max="7169" width="45.85546875" style="48" customWidth="1"/>
    <col min="7170" max="7170" width="13" style="48" customWidth="1"/>
    <col min="7171" max="7171" width="9.85546875" style="48" customWidth="1"/>
    <col min="7172" max="7172" width="61.7109375" style="48" customWidth="1"/>
    <col min="7173" max="7173" width="85.85546875" style="48" customWidth="1"/>
    <col min="7174" max="7174" width="71.140625" style="48" customWidth="1"/>
    <col min="7175" max="7175" width="59.140625" style="48" customWidth="1"/>
    <col min="7176" max="7176" width="71.140625" style="48" customWidth="1"/>
    <col min="7177" max="7178" width="59.140625" style="48" customWidth="1"/>
    <col min="7179" max="7179" width="32.85546875" style="48" customWidth="1"/>
    <col min="7180" max="7180" width="38.28515625" style="48" customWidth="1"/>
    <col min="7181" max="7181" width="45.28515625" style="48" customWidth="1"/>
    <col min="7182" max="7182" width="36.140625" style="48" customWidth="1"/>
    <col min="7183" max="7183" width="28.28515625" style="48" customWidth="1"/>
    <col min="7184" max="7184" width="33.140625" style="48" customWidth="1"/>
    <col min="7185" max="7185" width="33.42578125" style="48" customWidth="1"/>
    <col min="7186" max="7186" width="20.42578125" style="48" customWidth="1"/>
    <col min="7187" max="7187" width="51.7109375" style="48" customWidth="1"/>
    <col min="7188" max="7191" width="9.140625" style="48"/>
    <col min="7192" max="7192" width="0" style="48" hidden="1" customWidth="1"/>
    <col min="7193" max="7424" width="9.140625" style="48"/>
    <col min="7425" max="7425" width="45.85546875" style="48" customWidth="1"/>
    <col min="7426" max="7426" width="13" style="48" customWidth="1"/>
    <col min="7427" max="7427" width="9.85546875" style="48" customWidth="1"/>
    <col min="7428" max="7428" width="61.7109375" style="48" customWidth="1"/>
    <col min="7429" max="7429" width="85.85546875" style="48" customWidth="1"/>
    <col min="7430" max="7430" width="71.140625" style="48" customWidth="1"/>
    <col min="7431" max="7431" width="59.140625" style="48" customWidth="1"/>
    <col min="7432" max="7432" width="71.140625" style="48" customWidth="1"/>
    <col min="7433" max="7434" width="59.140625" style="48" customWidth="1"/>
    <col min="7435" max="7435" width="32.85546875" style="48" customWidth="1"/>
    <col min="7436" max="7436" width="38.28515625" style="48" customWidth="1"/>
    <col min="7437" max="7437" width="45.28515625" style="48" customWidth="1"/>
    <col min="7438" max="7438" width="36.140625" style="48" customWidth="1"/>
    <col min="7439" max="7439" width="28.28515625" style="48" customWidth="1"/>
    <col min="7440" max="7440" width="33.140625" style="48" customWidth="1"/>
    <col min="7441" max="7441" width="33.42578125" style="48" customWidth="1"/>
    <col min="7442" max="7442" width="20.42578125" style="48" customWidth="1"/>
    <col min="7443" max="7443" width="51.7109375" style="48" customWidth="1"/>
    <col min="7444" max="7447" width="9.140625" style="48"/>
    <col min="7448" max="7448" width="0" style="48" hidden="1" customWidth="1"/>
    <col min="7449" max="7680" width="9.140625" style="48"/>
    <col min="7681" max="7681" width="45.85546875" style="48" customWidth="1"/>
    <col min="7682" max="7682" width="13" style="48" customWidth="1"/>
    <col min="7683" max="7683" width="9.85546875" style="48" customWidth="1"/>
    <col min="7684" max="7684" width="61.7109375" style="48" customWidth="1"/>
    <col min="7685" max="7685" width="85.85546875" style="48" customWidth="1"/>
    <col min="7686" max="7686" width="71.140625" style="48" customWidth="1"/>
    <col min="7687" max="7687" width="59.140625" style="48" customWidth="1"/>
    <col min="7688" max="7688" width="71.140625" style="48" customWidth="1"/>
    <col min="7689" max="7690" width="59.140625" style="48" customWidth="1"/>
    <col min="7691" max="7691" width="32.85546875" style="48" customWidth="1"/>
    <col min="7692" max="7692" width="38.28515625" style="48" customWidth="1"/>
    <col min="7693" max="7693" width="45.28515625" style="48" customWidth="1"/>
    <col min="7694" max="7694" width="36.140625" style="48" customWidth="1"/>
    <col min="7695" max="7695" width="28.28515625" style="48" customWidth="1"/>
    <col min="7696" max="7696" width="33.140625" style="48" customWidth="1"/>
    <col min="7697" max="7697" width="33.42578125" style="48" customWidth="1"/>
    <col min="7698" max="7698" width="20.42578125" style="48" customWidth="1"/>
    <col min="7699" max="7699" width="51.7109375" style="48" customWidth="1"/>
    <col min="7700" max="7703" width="9.140625" style="48"/>
    <col min="7704" max="7704" width="0" style="48" hidden="1" customWidth="1"/>
    <col min="7705" max="7936" width="9.140625" style="48"/>
    <col min="7937" max="7937" width="45.85546875" style="48" customWidth="1"/>
    <col min="7938" max="7938" width="13" style="48" customWidth="1"/>
    <col min="7939" max="7939" width="9.85546875" style="48" customWidth="1"/>
    <col min="7940" max="7940" width="61.7109375" style="48" customWidth="1"/>
    <col min="7941" max="7941" width="85.85546875" style="48" customWidth="1"/>
    <col min="7942" max="7942" width="71.140625" style="48" customWidth="1"/>
    <col min="7943" max="7943" width="59.140625" style="48" customWidth="1"/>
    <col min="7944" max="7944" width="71.140625" style="48" customWidth="1"/>
    <col min="7945" max="7946" width="59.140625" style="48" customWidth="1"/>
    <col min="7947" max="7947" width="32.85546875" style="48" customWidth="1"/>
    <col min="7948" max="7948" width="38.28515625" style="48" customWidth="1"/>
    <col min="7949" max="7949" width="45.28515625" style="48" customWidth="1"/>
    <col min="7950" max="7950" width="36.140625" style="48" customWidth="1"/>
    <col min="7951" max="7951" width="28.28515625" style="48" customWidth="1"/>
    <col min="7952" max="7952" width="33.140625" style="48" customWidth="1"/>
    <col min="7953" max="7953" width="33.42578125" style="48" customWidth="1"/>
    <col min="7954" max="7954" width="20.42578125" style="48" customWidth="1"/>
    <col min="7955" max="7955" width="51.7109375" style="48" customWidth="1"/>
    <col min="7956" max="7959" width="9.140625" style="48"/>
    <col min="7960" max="7960" width="0" style="48" hidden="1" customWidth="1"/>
    <col min="7961" max="8192" width="9.140625" style="48"/>
    <col min="8193" max="8193" width="45.85546875" style="48" customWidth="1"/>
    <col min="8194" max="8194" width="13" style="48" customWidth="1"/>
    <col min="8195" max="8195" width="9.85546875" style="48" customWidth="1"/>
    <col min="8196" max="8196" width="61.7109375" style="48" customWidth="1"/>
    <col min="8197" max="8197" width="85.85546875" style="48" customWidth="1"/>
    <col min="8198" max="8198" width="71.140625" style="48" customWidth="1"/>
    <col min="8199" max="8199" width="59.140625" style="48" customWidth="1"/>
    <col min="8200" max="8200" width="71.140625" style="48" customWidth="1"/>
    <col min="8201" max="8202" width="59.140625" style="48" customWidth="1"/>
    <col min="8203" max="8203" width="32.85546875" style="48" customWidth="1"/>
    <col min="8204" max="8204" width="38.28515625" style="48" customWidth="1"/>
    <col min="8205" max="8205" width="45.28515625" style="48" customWidth="1"/>
    <col min="8206" max="8206" width="36.140625" style="48" customWidth="1"/>
    <col min="8207" max="8207" width="28.28515625" style="48" customWidth="1"/>
    <col min="8208" max="8208" width="33.140625" style="48" customWidth="1"/>
    <col min="8209" max="8209" width="33.42578125" style="48" customWidth="1"/>
    <col min="8210" max="8210" width="20.42578125" style="48" customWidth="1"/>
    <col min="8211" max="8211" width="51.7109375" style="48" customWidth="1"/>
    <col min="8212" max="8215" width="9.140625" style="48"/>
    <col min="8216" max="8216" width="0" style="48" hidden="1" customWidth="1"/>
    <col min="8217" max="8448" width="9.140625" style="48"/>
    <col min="8449" max="8449" width="45.85546875" style="48" customWidth="1"/>
    <col min="8450" max="8450" width="13" style="48" customWidth="1"/>
    <col min="8451" max="8451" width="9.85546875" style="48" customWidth="1"/>
    <col min="8452" max="8452" width="61.7109375" style="48" customWidth="1"/>
    <col min="8453" max="8453" width="85.85546875" style="48" customWidth="1"/>
    <col min="8454" max="8454" width="71.140625" style="48" customWidth="1"/>
    <col min="8455" max="8455" width="59.140625" style="48" customWidth="1"/>
    <col min="8456" max="8456" width="71.140625" style="48" customWidth="1"/>
    <col min="8457" max="8458" width="59.140625" style="48" customWidth="1"/>
    <col min="8459" max="8459" width="32.85546875" style="48" customWidth="1"/>
    <col min="8460" max="8460" width="38.28515625" style="48" customWidth="1"/>
    <col min="8461" max="8461" width="45.28515625" style="48" customWidth="1"/>
    <col min="8462" max="8462" width="36.140625" style="48" customWidth="1"/>
    <col min="8463" max="8463" width="28.28515625" style="48" customWidth="1"/>
    <col min="8464" max="8464" width="33.140625" style="48" customWidth="1"/>
    <col min="8465" max="8465" width="33.42578125" style="48" customWidth="1"/>
    <col min="8466" max="8466" width="20.42578125" style="48" customWidth="1"/>
    <col min="8467" max="8467" width="51.7109375" style="48" customWidth="1"/>
    <col min="8468" max="8471" width="9.140625" style="48"/>
    <col min="8472" max="8472" width="0" style="48" hidden="1" customWidth="1"/>
    <col min="8473" max="8704" width="9.140625" style="48"/>
    <col min="8705" max="8705" width="45.85546875" style="48" customWidth="1"/>
    <col min="8706" max="8706" width="13" style="48" customWidth="1"/>
    <col min="8707" max="8707" width="9.85546875" style="48" customWidth="1"/>
    <col min="8708" max="8708" width="61.7109375" style="48" customWidth="1"/>
    <col min="8709" max="8709" width="85.85546875" style="48" customWidth="1"/>
    <col min="8710" max="8710" width="71.140625" style="48" customWidth="1"/>
    <col min="8711" max="8711" width="59.140625" style="48" customWidth="1"/>
    <col min="8712" max="8712" width="71.140625" style="48" customWidth="1"/>
    <col min="8713" max="8714" width="59.140625" style="48" customWidth="1"/>
    <col min="8715" max="8715" width="32.85546875" style="48" customWidth="1"/>
    <col min="8716" max="8716" width="38.28515625" style="48" customWidth="1"/>
    <col min="8717" max="8717" width="45.28515625" style="48" customWidth="1"/>
    <col min="8718" max="8718" width="36.140625" style="48" customWidth="1"/>
    <col min="8719" max="8719" width="28.28515625" style="48" customWidth="1"/>
    <col min="8720" max="8720" width="33.140625" style="48" customWidth="1"/>
    <col min="8721" max="8721" width="33.42578125" style="48" customWidth="1"/>
    <col min="8722" max="8722" width="20.42578125" style="48" customWidth="1"/>
    <col min="8723" max="8723" width="51.7109375" style="48" customWidth="1"/>
    <col min="8724" max="8727" width="9.140625" style="48"/>
    <col min="8728" max="8728" width="0" style="48" hidden="1" customWidth="1"/>
    <col min="8729" max="8960" width="9.140625" style="48"/>
    <col min="8961" max="8961" width="45.85546875" style="48" customWidth="1"/>
    <col min="8962" max="8962" width="13" style="48" customWidth="1"/>
    <col min="8963" max="8963" width="9.85546875" style="48" customWidth="1"/>
    <col min="8964" max="8964" width="61.7109375" style="48" customWidth="1"/>
    <col min="8965" max="8965" width="85.85546875" style="48" customWidth="1"/>
    <col min="8966" max="8966" width="71.140625" style="48" customWidth="1"/>
    <col min="8967" max="8967" width="59.140625" style="48" customWidth="1"/>
    <col min="8968" max="8968" width="71.140625" style="48" customWidth="1"/>
    <col min="8969" max="8970" width="59.140625" style="48" customWidth="1"/>
    <col min="8971" max="8971" width="32.85546875" style="48" customWidth="1"/>
    <col min="8972" max="8972" width="38.28515625" style="48" customWidth="1"/>
    <col min="8973" max="8973" width="45.28515625" style="48" customWidth="1"/>
    <col min="8974" max="8974" width="36.140625" style="48" customWidth="1"/>
    <col min="8975" max="8975" width="28.28515625" style="48" customWidth="1"/>
    <col min="8976" max="8976" width="33.140625" style="48" customWidth="1"/>
    <col min="8977" max="8977" width="33.42578125" style="48" customWidth="1"/>
    <col min="8978" max="8978" width="20.42578125" style="48" customWidth="1"/>
    <col min="8979" max="8979" width="51.7109375" style="48" customWidth="1"/>
    <col min="8980" max="8983" width="9.140625" style="48"/>
    <col min="8984" max="8984" width="0" style="48" hidden="1" customWidth="1"/>
    <col min="8985" max="9216" width="9.140625" style="48"/>
    <col min="9217" max="9217" width="45.85546875" style="48" customWidth="1"/>
    <col min="9218" max="9218" width="13" style="48" customWidth="1"/>
    <col min="9219" max="9219" width="9.85546875" style="48" customWidth="1"/>
    <col min="9220" max="9220" width="61.7109375" style="48" customWidth="1"/>
    <col min="9221" max="9221" width="85.85546875" style="48" customWidth="1"/>
    <col min="9222" max="9222" width="71.140625" style="48" customWidth="1"/>
    <col min="9223" max="9223" width="59.140625" style="48" customWidth="1"/>
    <col min="9224" max="9224" width="71.140625" style="48" customWidth="1"/>
    <col min="9225" max="9226" width="59.140625" style="48" customWidth="1"/>
    <col min="9227" max="9227" width="32.85546875" style="48" customWidth="1"/>
    <col min="9228" max="9228" width="38.28515625" style="48" customWidth="1"/>
    <col min="9229" max="9229" width="45.28515625" style="48" customWidth="1"/>
    <col min="9230" max="9230" width="36.140625" style="48" customWidth="1"/>
    <col min="9231" max="9231" width="28.28515625" style="48" customWidth="1"/>
    <col min="9232" max="9232" width="33.140625" style="48" customWidth="1"/>
    <col min="9233" max="9233" width="33.42578125" style="48" customWidth="1"/>
    <col min="9234" max="9234" width="20.42578125" style="48" customWidth="1"/>
    <col min="9235" max="9235" width="51.7109375" style="48" customWidth="1"/>
    <col min="9236" max="9239" width="9.140625" style="48"/>
    <col min="9240" max="9240" width="0" style="48" hidden="1" customWidth="1"/>
    <col min="9241" max="9472" width="9.140625" style="48"/>
    <col min="9473" max="9473" width="45.85546875" style="48" customWidth="1"/>
    <col min="9474" max="9474" width="13" style="48" customWidth="1"/>
    <col min="9475" max="9475" width="9.85546875" style="48" customWidth="1"/>
    <col min="9476" max="9476" width="61.7109375" style="48" customWidth="1"/>
    <col min="9477" max="9477" width="85.85546875" style="48" customWidth="1"/>
    <col min="9478" max="9478" width="71.140625" style="48" customWidth="1"/>
    <col min="9479" max="9479" width="59.140625" style="48" customWidth="1"/>
    <col min="9480" max="9480" width="71.140625" style="48" customWidth="1"/>
    <col min="9481" max="9482" width="59.140625" style="48" customWidth="1"/>
    <col min="9483" max="9483" width="32.85546875" style="48" customWidth="1"/>
    <col min="9484" max="9484" width="38.28515625" style="48" customWidth="1"/>
    <col min="9485" max="9485" width="45.28515625" style="48" customWidth="1"/>
    <col min="9486" max="9486" width="36.140625" style="48" customWidth="1"/>
    <col min="9487" max="9487" width="28.28515625" style="48" customWidth="1"/>
    <col min="9488" max="9488" width="33.140625" style="48" customWidth="1"/>
    <col min="9489" max="9489" width="33.42578125" style="48" customWidth="1"/>
    <col min="9490" max="9490" width="20.42578125" style="48" customWidth="1"/>
    <col min="9491" max="9491" width="51.7109375" style="48" customWidth="1"/>
    <col min="9492" max="9495" width="9.140625" style="48"/>
    <col min="9496" max="9496" width="0" style="48" hidden="1" customWidth="1"/>
    <col min="9497" max="9728" width="9.140625" style="48"/>
    <col min="9729" max="9729" width="45.85546875" style="48" customWidth="1"/>
    <col min="9730" max="9730" width="13" style="48" customWidth="1"/>
    <col min="9731" max="9731" width="9.85546875" style="48" customWidth="1"/>
    <col min="9732" max="9732" width="61.7109375" style="48" customWidth="1"/>
    <col min="9733" max="9733" width="85.85546875" style="48" customWidth="1"/>
    <col min="9734" max="9734" width="71.140625" style="48" customWidth="1"/>
    <col min="9735" max="9735" width="59.140625" style="48" customWidth="1"/>
    <col min="9736" max="9736" width="71.140625" style="48" customWidth="1"/>
    <col min="9737" max="9738" width="59.140625" style="48" customWidth="1"/>
    <col min="9739" max="9739" width="32.85546875" style="48" customWidth="1"/>
    <col min="9740" max="9740" width="38.28515625" style="48" customWidth="1"/>
    <col min="9741" max="9741" width="45.28515625" style="48" customWidth="1"/>
    <col min="9742" max="9742" width="36.140625" style="48" customWidth="1"/>
    <col min="9743" max="9743" width="28.28515625" style="48" customWidth="1"/>
    <col min="9744" max="9744" width="33.140625" style="48" customWidth="1"/>
    <col min="9745" max="9745" width="33.42578125" style="48" customWidth="1"/>
    <col min="9746" max="9746" width="20.42578125" style="48" customWidth="1"/>
    <col min="9747" max="9747" width="51.7109375" style="48" customWidth="1"/>
    <col min="9748" max="9751" width="9.140625" style="48"/>
    <col min="9752" max="9752" width="0" style="48" hidden="1" customWidth="1"/>
    <col min="9753" max="9984" width="9.140625" style="48"/>
    <col min="9985" max="9985" width="45.85546875" style="48" customWidth="1"/>
    <col min="9986" max="9986" width="13" style="48" customWidth="1"/>
    <col min="9987" max="9987" width="9.85546875" style="48" customWidth="1"/>
    <col min="9988" max="9988" width="61.7109375" style="48" customWidth="1"/>
    <col min="9989" max="9989" width="85.85546875" style="48" customWidth="1"/>
    <col min="9990" max="9990" width="71.140625" style="48" customWidth="1"/>
    <col min="9991" max="9991" width="59.140625" style="48" customWidth="1"/>
    <col min="9992" max="9992" width="71.140625" style="48" customWidth="1"/>
    <col min="9993" max="9994" width="59.140625" style="48" customWidth="1"/>
    <col min="9995" max="9995" width="32.85546875" style="48" customWidth="1"/>
    <col min="9996" max="9996" width="38.28515625" style="48" customWidth="1"/>
    <col min="9997" max="9997" width="45.28515625" style="48" customWidth="1"/>
    <col min="9998" max="9998" width="36.140625" style="48" customWidth="1"/>
    <col min="9999" max="9999" width="28.28515625" style="48" customWidth="1"/>
    <col min="10000" max="10000" width="33.140625" style="48" customWidth="1"/>
    <col min="10001" max="10001" width="33.42578125" style="48" customWidth="1"/>
    <col min="10002" max="10002" width="20.42578125" style="48" customWidth="1"/>
    <col min="10003" max="10003" width="51.7109375" style="48" customWidth="1"/>
    <col min="10004" max="10007" width="9.140625" style="48"/>
    <col min="10008" max="10008" width="0" style="48" hidden="1" customWidth="1"/>
    <col min="10009" max="10240" width="9.140625" style="48"/>
    <col min="10241" max="10241" width="45.85546875" style="48" customWidth="1"/>
    <col min="10242" max="10242" width="13" style="48" customWidth="1"/>
    <col min="10243" max="10243" width="9.85546875" style="48" customWidth="1"/>
    <col min="10244" max="10244" width="61.7109375" style="48" customWidth="1"/>
    <col min="10245" max="10245" width="85.85546875" style="48" customWidth="1"/>
    <col min="10246" max="10246" width="71.140625" style="48" customWidth="1"/>
    <col min="10247" max="10247" width="59.140625" style="48" customWidth="1"/>
    <col min="10248" max="10248" width="71.140625" style="48" customWidth="1"/>
    <col min="10249" max="10250" width="59.140625" style="48" customWidth="1"/>
    <col min="10251" max="10251" width="32.85546875" style="48" customWidth="1"/>
    <col min="10252" max="10252" width="38.28515625" style="48" customWidth="1"/>
    <col min="10253" max="10253" width="45.28515625" style="48" customWidth="1"/>
    <col min="10254" max="10254" width="36.140625" style="48" customWidth="1"/>
    <col min="10255" max="10255" width="28.28515625" style="48" customWidth="1"/>
    <col min="10256" max="10256" width="33.140625" style="48" customWidth="1"/>
    <col min="10257" max="10257" width="33.42578125" style="48" customWidth="1"/>
    <col min="10258" max="10258" width="20.42578125" style="48" customWidth="1"/>
    <col min="10259" max="10259" width="51.7109375" style="48" customWidth="1"/>
    <col min="10260" max="10263" width="9.140625" style="48"/>
    <col min="10264" max="10264" width="0" style="48" hidden="1" customWidth="1"/>
    <col min="10265" max="10496" width="9.140625" style="48"/>
    <col min="10497" max="10497" width="45.85546875" style="48" customWidth="1"/>
    <col min="10498" max="10498" width="13" style="48" customWidth="1"/>
    <col min="10499" max="10499" width="9.85546875" style="48" customWidth="1"/>
    <col min="10500" max="10500" width="61.7109375" style="48" customWidth="1"/>
    <col min="10501" max="10501" width="85.85546875" style="48" customWidth="1"/>
    <col min="10502" max="10502" width="71.140625" style="48" customWidth="1"/>
    <col min="10503" max="10503" width="59.140625" style="48" customWidth="1"/>
    <col min="10504" max="10504" width="71.140625" style="48" customWidth="1"/>
    <col min="10505" max="10506" width="59.140625" style="48" customWidth="1"/>
    <col min="10507" max="10507" width="32.85546875" style="48" customWidth="1"/>
    <col min="10508" max="10508" width="38.28515625" style="48" customWidth="1"/>
    <col min="10509" max="10509" width="45.28515625" style="48" customWidth="1"/>
    <col min="10510" max="10510" width="36.140625" style="48" customWidth="1"/>
    <col min="10511" max="10511" width="28.28515625" style="48" customWidth="1"/>
    <col min="10512" max="10512" width="33.140625" style="48" customWidth="1"/>
    <col min="10513" max="10513" width="33.42578125" style="48" customWidth="1"/>
    <col min="10514" max="10514" width="20.42578125" style="48" customWidth="1"/>
    <col min="10515" max="10515" width="51.7109375" style="48" customWidth="1"/>
    <col min="10516" max="10519" width="9.140625" style="48"/>
    <col min="10520" max="10520" width="0" style="48" hidden="1" customWidth="1"/>
    <col min="10521" max="10752" width="9.140625" style="48"/>
    <col min="10753" max="10753" width="45.85546875" style="48" customWidth="1"/>
    <col min="10754" max="10754" width="13" style="48" customWidth="1"/>
    <col min="10755" max="10755" width="9.85546875" style="48" customWidth="1"/>
    <col min="10756" max="10756" width="61.7109375" style="48" customWidth="1"/>
    <col min="10757" max="10757" width="85.85546875" style="48" customWidth="1"/>
    <col min="10758" max="10758" width="71.140625" style="48" customWidth="1"/>
    <col min="10759" max="10759" width="59.140625" style="48" customWidth="1"/>
    <col min="10760" max="10760" width="71.140625" style="48" customWidth="1"/>
    <col min="10761" max="10762" width="59.140625" style="48" customWidth="1"/>
    <col min="10763" max="10763" width="32.85546875" style="48" customWidth="1"/>
    <col min="10764" max="10764" width="38.28515625" style="48" customWidth="1"/>
    <col min="10765" max="10765" width="45.28515625" style="48" customWidth="1"/>
    <col min="10766" max="10766" width="36.140625" style="48" customWidth="1"/>
    <col min="10767" max="10767" width="28.28515625" style="48" customWidth="1"/>
    <col min="10768" max="10768" width="33.140625" style="48" customWidth="1"/>
    <col min="10769" max="10769" width="33.42578125" style="48" customWidth="1"/>
    <col min="10770" max="10770" width="20.42578125" style="48" customWidth="1"/>
    <col min="10771" max="10771" width="51.7109375" style="48" customWidth="1"/>
    <col min="10772" max="10775" width="9.140625" style="48"/>
    <col min="10776" max="10776" width="0" style="48" hidden="1" customWidth="1"/>
    <col min="10777" max="11008" width="9.140625" style="48"/>
    <col min="11009" max="11009" width="45.85546875" style="48" customWidth="1"/>
    <col min="11010" max="11010" width="13" style="48" customWidth="1"/>
    <col min="11011" max="11011" width="9.85546875" style="48" customWidth="1"/>
    <col min="11012" max="11012" width="61.7109375" style="48" customWidth="1"/>
    <col min="11013" max="11013" width="85.85546875" style="48" customWidth="1"/>
    <col min="11014" max="11014" width="71.140625" style="48" customWidth="1"/>
    <col min="11015" max="11015" width="59.140625" style="48" customWidth="1"/>
    <col min="11016" max="11016" width="71.140625" style="48" customWidth="1"/>
    <col min="11017" max="11018" width="59.140625" style="48" customWidth="1"/>
    <col min="11019" max="11019" width="32.85546875" style="48" customWidth="1"/>
    <col min="11020" max="11020" width="38.28515625" style="48" customWidth="1"/>
    <col min="11021" max="11021" width="45.28515625" style="48" customWidth="1"/>
    <col min="11022" max="11022" width="36.140625" style="48" customWidth="1"/>
    <col min="11023" max="11023" width="28.28515625" style="48" customWidth="1"/>
    <col min="11024" max="11024" width="33.140625" style="48" customWidth="1"/>
    <col min="11025" max="11025" width="33.42578125" style="48" customWidth="1"/>
    <col min="11026" max="11026" width="20.42578125" style="48" customWidth="1"/>
    <col min="11027" max="11027" width="51.7109375" style="48" customWidth="1"/>
    <col min="11028" max="11031" width="9.140625" style="48"/>
    <col min="11032" max="11032" width="0" style="48" hidden="1" customWidth="1"/>
    <col min="11033" max="11264" width="9.140625" style="48"/>
    <col min="11265" max="11265" width="45.85546875" style="48" customWidth="1"/>
    <col min="11266" max="11266" width="13" style="48" customWidth="1"/>
    <col min="11267" max="11267" width="9.85546875" style="48" customWidth="1"/>
    <col min="11268" max="11268" width="61.7109375" style="48" customWidth="1"/>
    <col min="11269" max="11269" width="85.85546875" style="48" customWidth="1"/>
    <col min="11270" max="11270" width="71.140625" style="48" customWidth="1"/>
    <col min="11271" max="11271" width="59.140625" style="48" customWidth="1"/>
    <col min="11272" max="11272" width="71.140625" style="48" customWidth="1"/>
    <col min="11273" max="11274" width="59.140625" style="48" customWidth="1"/>
    <col min="11275" max="11275" width="32.85546875" style="48" customWidth="1"/>
    <col min="11276" max="11276" width="38.28515625" style="48" customWidth="1"/>
    <col min="11277" max="11277" width="45.28515625" style="48" customWidth="1"/>
    <col min="11278" max="11278" width="36.140625" style="48" customWidth="1"/>
    <col min="11279" max="11279" width="28.28515625" style="48" customWidth="1"/>
    <col min="11280" max="11280" width="33.140625" style="48" customWidth="1"/>
    <col min="11281" max="11281" width="33.42578125" style="48" customWidth="1"/>
    <col min="11282" max="11282" width="20.42578125" style="48" customWidth="1"/>
    <col min="11283" max="11283" width="51.7109375" style="48" customWidth="1"/>
    <col min="11284" max="11287" width="9.140625" style="48"/>
    <col min="11288" max="11288" width="0" style="48" hidden="1" customWidth="1"/>
    <col min="11289" max="11520" width="9.140625" style="48"/>
    <col min="11521" max="11521" width="45.85546875" style="48" customWidth="1"/>
    <col min="11522" max="11522" width="13" style="48" customWidth="1"/>
    <col min="11523" max="11523" width="9.85546875" style="48" customWidth="1"/>
    <col min="11524" max="11524" width="61.7109375" style="48" customWidth="1"/>
    <col min="11525" max="11525" width="85.85546875" style="48" customWidth="1"/>
    <col min="11526" max="11526" width="71.140625" style="48" customWidth="1"/>
    <col min="11527" max="11527" width="59.140625" style="48" customWidth="1"/>
    <col min="11528" max="11528" width="71.140625" style="48" customWidth="1"/>
    <col min="11529" max="11530" width="59.140625" style="48" customWidth="1"/>
    <col min="11531" max="11531" width="32.85546875" style="48" customWidth="1"/>
    <col min="11532" max="11532" width="38.28515625" style="48" customWidth="1"/>
    <col min="11533" max="11533" width="45.28515625" style="48" customWidth="1"/>
    <col min="11534" max="11534" width="36.140625" style="48" customWidth="1"/>
    <col min="11535" max="11535" width="28.28515625" style="48" customWidth="1"/>
    <col min="11536" max="11536" width="33.140625" style="48" customWidth="1"/>
    <col min="11537" max="11537" width="33.42578125" style="48" customWidth="1"/>
    <col min="11538" max="11538" width="20.42578125" style="48" customWidth="1"/>
    <col min="11539" max="11539" width="51.7109375" style="48" customWidth="1"/>
    <col min="11540" max="11543" width="9.140625" style="48"/>
    <col min="11544" max="11544" width="0" style="48" hidden="1" customWidth="1"/>
    <col min="11545" max="11776" width="9.140625" style="48"/>
    <col min="11777" max="11777" width="45.85546875" style="48" customWidth="1"/>
    <col min="11778" max="11778" width="13" style="48" customWidth="1"/>
    <col min="11779" max="11779" width="9.85546875" style="48" customWidth="1"/>
    <col min="11780" max="11780" width="61.7109375" style="48" customWidth="1"/>
    <col min="11781" max="11781" width="85.85546875" style="48" customWidth="1"/>
    <col min="11782" max="11782" width="71.140625" style="48" customWidth="1"/>
    <col min="11783" max="11783" width="59.140625" style="48" customWidth="1"/>
    <col min="11784" max="11784" width="71.140625" style="48" customWidth="1"/>
    <col min="11785" max="11786" width="59.140625" style="48" customWidth="1"/>
    <col min="11787" max="11787" width="32.85546875" style="48" customWidth="1"/>
    <col min="11788" max="11788" width="38.28515625" style="48" customWidth="1"/>
    <col min="11789" max="11789" width="45.28515625" style="48" customWidth="1"/>
    <col min="11790" max="11790" width="36.140625" style="48" customWidth="1"/>
    <col min="11791" max="11791" width="28.28515625" style="48" customWidth="1"/>
    <col min="11792" max="11792" width="33.140625" style="48" customWidth="1"/>
    <col min="11793" max="11793" width="33.42578125" style="48" customWidth="1"/>
    <col min="11794" max="11794" width="20.42578125" style="48" customWidth="1"/>
    <col min="11795" max="11795" width="51.7109375" style="48" customWidth="1"/>
    <col min="11796" max="11799" width="9.140625" style="48"/>
    <col min="11800" max="11800" width="0" style="48" hidden="1" customWidth="1"/>
    <col min="11801" max="12032" width="9.140625" style="48"/>
    <col min="12033" max="12033" width="45.85546875" style="48" customWidth="1"/>
    <col min="12034" max="12034" width="13" style="48" customWidth="1"/>
    <col min="12035" max="12035" width="9.85546875" style="48" customWidth="1"/>
    <col min="12036" max="12036" width="61.7109375" style="48" customWidth="1"/>
    <col min="12037" max="12037" width="85.85546875" style="48" customWidth="1"/>
    <col min="12038" max="12038" width="71.140625" style="48" customWidth="1"/>
    <col min="12039" max="12039" width="59.140625" style="48" customWidth="1"/>
    <col min="12040" max="12040" width="71.140625" style="48" customWidth="1"/>
    <col min="12041" max="12042" width="59.140625" style="48" customWidth="1"/>
    <col min="12043" max="12043" width="32.85546875" style="48" customWidth="1"/>
    <col min="12044" max="12044" width="38.28515625" style="48" customWidth="1"/>
    <col min="12045" max="12045" width="45.28515625" style="48" customWidth="1"/>
    <col min="12046" max="12046" width="36.140625" style="48" customWidth="1"/>
    <col min="12047" max="12047" width="28.28515625" style="48" customWidth="1"/>
    <col min="12048" max="12048" width="33.140625" style="48" customWidth="1"/>
    <col min="12049" max="12049" width="33.42578125" style="48" customWidth="1"/>
    <col min="12050" max="12050" width="20.42578125" style="48" customWidth="1"/>
    <col min="12051" max="12051" width="51.7109375" style="48" customWidth="1"/>
    <col min="12052" max="12055" width="9.140625" style="48"/>
    <col min="12056" max="12056" width="0" style="48" hidden="1" customWidth="1"/>
    <col min="12057" max="12288" width="9.140625" style="48"/>
    <col min="12289" max="12289" width="45.85546875" style="48" customWidth="1"/>
    <col min="12290" max="12290" width="13" style="48" customWidth="1"/>
    <col min="12291" max="12291" width="9.85546875" style="48" customWidth="1"/>
    <col min="12292" max="12292" width="61.7109375" style="48" customWidth="1"/>
    <col min="12293" max="12293" width="85.85546875" style="48" customWidth="1"/>
    <col min="12294" max="12294" width="71.140625" style="48" customWidth="1"/>
    <col min="12295" max="12295" width="59.140625" style="48" customWidth="1"/>
    <col min="12296" max="12296" width="71.140625" style="48" customWidth="1"/>
    <col min="12297" max="12298" width="59.140625" style="48" customWidth="1"/>
    <col min="12299" max="12299" width="32.85546875" style="48" customWidth="1"/>
    <col min="12300" max="12300" width="38.28515625" style="48" customWidth="1"/>
    <col min="12301" max="12301" width="45.28515625" style="48" customWidth="1"/>
    <col min="12302" max="12302" width="36.140625" style="48" customWidth="1"/>
    <col min="12303" max="12303" width="28.28515625" style="48" customWidth="1"/>
    <col min="12304" max="12304" width="33.140625" style="48" customWidth="1"/>
    <col min="12305" max="12305" width="33.42578125" style="48" customWidth="1"/>
    <col min="12306" max="12306" width="20.42578125" style="48" customWidth="1"/>
    <col min="12307" max="12307" width="51.7109375" style="48" customWidth="1"/>
    <col min="12308" max="12311" width="9.140625" style="48"/>
    <col min="12312" max="12312" width="0" style="48" hidden="1" customWidth="1"/>
    <col min="12313" max="12544" width="9.140625" style="48"/>
    <col min="12545" max="12545" width="45.85546875" style="48" customWidth="1"/>
    <col min="12546" max="12546" width="13" style="48" customWidth="1"/>
    <col min="12547" max="12547" width="9.85546875" style="48" customWidth="1"/>
    <col min="12548" max="12548" width="61.7109375" style="48" customWidth="1"/>
    <col min="12549" max="12549" width="85.85546875" style="48" customWidth="1"/>
    <col min="12550" max="12550" width="71.140625" style="48" customWidth="1"/>
    <col min="12551" max="12551" width="59.140625" style="48" customWidth="1"/>
    <col min="12552" max="12552" width="71.140625" style="48" customWidth="1"/>
    <col min="12553" max="12554" width="59.140625" style="48" customWidth="1"/>
    <col min="12555" max="12555" width="32.85546875" style="48" customWidth="1"/>
    <col min="12556" max="12556" width="38.28515625" style="48" customWidth="1"/>
    <col min="12557" max="12557" width="45.28515625" style="48" customWidth="1"/>
    <col min="12558" max="12558" width="36.140625" style="48" customWidth="1"/>
    <col min="12559" max="12559" width="28.28515625" style="48" customWidth="1"/>
    <col min="12560" max="12560" width="33.140625" style="48" customWidth="1"/>
    <col min="12561" max="12561" width="33.42578125" style="48" customWidth="1"/>
    <col min="12562" max="12562" width="20.42578125" style="48" customWidth="1"/>
    <col min="12563" max="12563" width="51.7109375" style="48" customWidth="1"/>
    <col min="12564" max="12567" width="9.140625" style="48"/>
    <col min="12568" max="12568" width="0" style="48" hidden="1" customWidth="1"/>
    <col min="12569" max="12800" width="9.140625" style="48"/>
    <col min="12801" max="12801" width="45.85546875" style="48" customWidth="1"/>
    <col min="12802" max="12802" width="13" style="48" customWidth="1"/>
    <col min="12803" max="12803" width="9.85546875" style="48" customWidth="1"/>
    <col min="12804" max="12804" width="61.7109375" style="48" customWidth="1"/>
    <col min="12805" max="12805" width="85.85546875" style="48" customWidth="1"/>
    <col min="12806" max="12806" width="71.140625" style="48" customWidth="1"/>
    <col min="12807" max="12807" width="59.140625" style="48" customWidth="1"/>
    <col min="12808" max="12808" width="71.140625" style="48" customWidth="1"/>
    <col min="12809" max="12810" width="59.140625" style="48" customWidth="1"/>
    <col min="12811" max="12811" width="32.85546875" style="48" customWidth="1"/>
    <col min="12812" max="12812" width="38.28515625" style="48" customWidth="1"/>
    <col min="12813" max="12813" width="45.28515625" style="48" customWidth="1"/>
    <col min="12814" max="12814" width="36.140625" style="48" customWidth="1"/>
    <col min="12815" max="12815" width="28.28515625" style="48" customWidth="1"/>
    <col min="12816" max="12816" width="33.140625" style="48" customWidth="1"/>
    <col min="12817" max="12817" width="33.42578125" style="48" customWidth="1"/>
    <col min="12818" max="12818" width="20.42578125" style="48" customWidth="1"/>
    <col min="12819" max="12819" width="51.7109375" style="48" customWidth="1"/>
    <col min="12820" max="12823" width="9.140625" style="48"/>
    <col min="12824" max="12824" width="0" style="48" hidden="1" customWidth="1"/>
    <col min="12825" max="13056" width="9.140625" style="48"/>
    <col min="13057" max="13057" width="45.85546875" style="48" customWidth="1"/>
    <col min="13058" max="13058" width="13" style="48" customWidth="1"/>
    <col min="13059" max="13059" width="9.85546875" style="48" customWidth="1"/>
    <col min="13060" max="13060" width="61.7109375" style="48" customWidth="1"/>
    <col min="13061" max="13061" width="85.85546875" style="48" customWidth="1"/>
    <col min="13062" max="13062" width="71.140625" style="48" customWidth="1"/>
    <col min="13063" max="13063" width="59.140625" style="48" customWidth="1"/>
    <col min="13064" max="13064" width="71.140625" style="48" customWidth="1"/>
    <col min="13065" max="13066" width="59.140625" style="48" customWidth="1"/>
    <col min="13067" max="13067" width="32.85546875" style="48" customWidth="1"/>
    <col min="13068" max="13068" width="38.28515625" style="48" customWidth="1"/>
    <col min="13069" max="13069" width="45.28515625" style="48" customWidth="1"/>
    <col min="13070" max="13070" width="36.140625" style="48" customWidth="1"/>
    <col min="13071" max="13071" width="28.28515625" style="48" customWidth="1"/>
    <col min="13072" max="13072" width="33.140625" style="48" customWidth="1"/>
    <col min="13073" max="13073" width="33.42578125" style="48" customWidth="1"/>
    <col min="13074" max="13074" width="20.42578125" style="48" customWidth="1"/>
    <col min="13075" max="13075" width="51.7109375" style="48" customWidth="1"/>
    <col min="13076" max="13079" width="9.140625" style="48"/>
    <col min="13080" max="13080" width="0" style="48" hidden="1" customWidth="1"/>
    <col min="13081" max="13312" width="9.140625" style="48"/>
    <col min="13313" max="13313" width="45.85546875" style="48" customWidth="1"/>
    <col min="13314" max="13314" width="13" style="48" customWidth="1"/>
    <col min="13315" max="13315" width="9.85546875" style="48" customWidth="1"/>
    <col min="13316" max="13316" width="61.7109375" style="48" customWidth="1"/>
    <col min="13317" max="13317" width="85.85546875" style="48" customWidth="1"/>
    <col min="13318" max="13318" width="71.140625" style="48" customWidth="1"/>
    <col min="13319" max="13319" width="59.140625" style="48" customWidth="1"/>
    <col min="13320" max="13320" width="71.140625" style="48" customWidth="1"/>
    <col min="13321" max="13322" width="59.140625" style="48" customWidth="1"/>
    <col min="13323" max="13323" width="32.85546875" style="48" customWidth="1"/>
    <col min="13324" max="13324" width="38.28515625" style="48" customWidth="1"/>
    <col min="13325" max="13325" width="45.28515625" style="48" customWidth="1"/>
    <col min="13326" max="13326" width="36.140625" style="48" customWidth="1"/>
    <col min="13327" max="13327" width="28.28515625" style="48" customWidth="1"/>
    <col min="13328" max="13328" width="33.140625" style="48" customWidth="1"/>
    <col min="13329" max="13329" width="33.42578125" style="48" customWidth="1"/>
    <col min="13330" max="13330" width="20.42578125" style="48" customWidth="1"/>
    <col min="13331" max="13331" width="51.7109375" style="48" customWidth="1"/>
    <col min="13332" max="13335" width="9.140625" style="48"/>
    <col min="13336" max="13336" width="0" style="48" hidden="1" customWidth="1"/>
    <col min="13337" max="13568" width="9.140625" style="48"/>
    <col min="13569" max="13569" width="45.85546875" style="48" customWidth="1"/>
    <col min="13570" max="13570" width="13" style="48" customWidth="1"/>
    <col min="13571" max="13571" width="9.85546875" style="48" customWidth="1"/>
    <col min="13572" max="13572" width="61.7109375" style="48" customWidth="1"/>
    <col min="13573" max="13573" width="85.85546875" style="48" customWidth="1"/>
    <col min="13574" max="13574" width="71.140625" style="48" customWidth="1"/>
    <col min="13575" max="13575" width="59.140625" style="48" customWidth="1"/>
    <col min="13576" max="13576" width="71.140625" style="48" customWidth="1"/>
    <col min="13577" max="13578" width="59.140625" style="48" customWidth="1"/>
    <col min="13579" max="13579" width="32.85546875" style="48" customWidth="1"/>
    <col min="13580" max="13580" width="38.28515625" style="48" customWidth="1"/>
    <col min="13581" max="13581" width="45.28515625" style="48" customWidth="1"/>
    <col min="13582" max="13582" width="36.140625" style="48" customWidth="1"/>
    <col min="13583" max="13583" width="28.28515625" style="48" customWidth="1"/>
    <col min="13584" max="13584" width="33.140625" style="48" customWidth="1"/>
    <col min="13585" max="13585" width="33.42578125" style="48" customWidth="1"/>
    <col min="13586" max="13586" width="20.42578125" style="48" customWidth="1"/>
    <col min="13587" max="13587" width="51.7109375" style="48" customWidth="1"/>
    <col min="13588" max="13591" width="9.140625" style="48"/>
    <col min="13592" max="13592" width="0" style="48" hidden="1" customWidth="1"/>
    <col min="13593" max="13824" width="9.140625" style="48"/>
    <col min="13825" max="13825" width="45.85546875" style="48" customWidth="1"/>
    <col min="13826" max="13826" width="13" style="48" customWidth="1"/>
    <col min="13827" max="13827" width="9.85546875" style="48" customWidth="1"/>
    <col min="13828" max="13828" width="61.7109375" style="48" customWidth="1"/>
    <col min="13829" max="13829" width="85.85546875" style="48" customWidth="1"/>
    <col min="13830" max="13830" width="71.140625" style="48" customWidth="1"/>
    <col min="13831" max="13831" width="59.140625" style="48" customWidth="1"/>
    <col min="13832" max="13832" width="71.140625" style="48" customWidth="1"/>
    <col min="13833" max="13834" width="59.140625" style="48" customWidth="1"/>
    <col min="13835" max="13835" width="32.85546875" style="48" customWidth="1"/>
    <col min="13836" max="13836" width="38.28515625" style="48" customWidth="1"/>
    <col min="13837" max="13837" width="45.28515625" style="48" customWidth="1"/>
    <col min="13838" max="13838" width="36.140625" style="48" customWidth="1"/>
    <col min="13839" max="13839" width="28.28515625" style="48" customWidth="1"/>
    <col min="13840" max="13840" width="33.140625" style="48" customWidth="1"/>
    <col min="13841" max="13841" width="33.42578125" style="48" customWidth="1"/>
    <col min="13842" max="13842" width="20.42578125" style="48" customWidth="1"/>
    <col min="13843" max="13843" width="51.7109375" style="48" customWidth="1"/>
    <col min="13844" max="13847" width="9.140625" style="48"/>
    <col min="13848" max="13848" width="0" style="48" hidden="1" customWidth="1"/>
    <col min="13849" max="14080" width="9.140625" style="48"/>
    <col min="14081" max="14081" width="45.85546875" style="48" customWidth="1"/>
    <col min="14082" max="14082" width="13" style="48" customWidth="1"/>
    <col min="14083" max="14083" width="9.85546875" style="48" customWidth="1"/>
    <col min="14084" max="14084" width="61.7109375" style="48" customWidth="1"/>
    <col min="14085" max="14085" width="85.85546875" style="48" customWidth="1"/>
    <col min="14086" max="14086" width="71.140625" style="48" customWidth="1"/>
    <col min="14087" max="14087" width="59.140625" style="48" customWidth="1"/>
    <col min="14088" max="14088" width="71.140625" style="48" customWidth="1"/>
    <col min="14089" max="14090" width="59.140625" style="48" customWidth="1"/>
    <col min="14091" max="14091" width="32.85546875" style="48" customWidth="1"/>
    <col min="14092" max="14092" width="38.28515625" style="48" customWidth="1"/>
    <col min="14093" max="14093" width="45.28515625" style="48" customWidth="1"/>
    <col min="14094" max="14094" width="36.140625" style="48" customWidth="1"/>
    <col min="14095" max="14095" width="28.28515625" style="48" customWidth="1"/>
    <col min="14096" max="14096" width="33.140625" style="48" customWidth="1"/>
    <col min="14097" max="14097" width="33.42578125" style="48" customWidth="1"/>
    <col min="14098" max="14098" width="20.42578125" style="48" customWidth="1"/>
    <col min="14099" max="14099" width="51.7109375" style="48" customWidth="1"/>
    <col min="14100" max="14103" width="9.140625" style="48"/>
    <col min="14104" max="14104" width="0" style="48" hidden="1" customWidth="1"/>
    <col min="14105" max="14336" width="9.140625" style="48"/>
    <col min="14337" max="14337" width="45.85546875" style="48" customWidth="1"/>
    <col min="14338" max="14338" width="13" style="48" customWidth="1"/>
    <col min="14339" max="14339" width="9.85546875" style="48" customWidth="1"/>
    <col min="14340" max="14340" width="61.7109375" style="48" customWidth="1"/>
    <col min="14341" max="14341" width="85.85546875" style="48" customWidth="1"/>
    <col min="14342" max="14342" width="71.140625" style="48" customWidth="1"/>
    <col min="14343" max="14343" width="59.140625" style="48" customWidth="1"/>
    <col min="14344" max="14344" width="71.140625" style="48" customWidth="1"/>
    <col min="14345" max="14346" width="59.140625" style="48" customWidth="1"/>
    <col min="14347" max="14347" width="32.85546875" style="48" customWidth="1"/>
    <col min="14348" max="14348" width="38.28515625" style="48" customWidth="1"/>
    <col min="14349" max="14349" width="45.28515625" style="48" customWidth="1"/>
    <col min="14350" max="14350" width="36.140625" style="48" customWidth="1"/>
    <col min="14351" max="14351" width="28.28515625" style="48" customWidth="1"/>
    <col min="14352" max="14352" width="33.140625" style="48" customWidth="1"/>
    <col min="14353" max="14353" width="33.42578125" style="48" customWidth="1"/>
    <col min="14354" max="14354" width="20.42578125" style="48" customWidth="1"/>
    <col min="14355" max="14355" width="51.7109375" style="48" customWidth="1"/>
    <col min="14356" max="14359" width="9.140625" style="48"/>
    <col min="14360" max="14360" width="0" style="48" hidden="1" customWidth="1"/>
    <col min="14361" max="14592" width="9.140625" style="48"/>
    <col min="14593" max="14593" width="45.85546875" style="48" customWidth="1"/>
    <col min="14594" max="14594" width="13" style="48" customWidth="1"/>
    <col min="14595" max="14595" width="9.85546875" style="48" customWidth="1"/>
    <col min="14596" max="14596" width="61.7109375" style="48" customWidth="1"/>
    <col min="14597" max="14597" width="85.85546875" style="48" customWidth="1"/>
    <col min="14598" max="14598" width="71.140625" style="48" customWidth="1"/>
    <col min="14599" max="14599" width="59.140625" style="48" customWidth="1"/>
    <col min="14600" max="14600" width="71.140625" style="48" customWidth="1"/>
    <col min="14601" max="14602" width="59.140625" style="48" customWidth="1"/>
    <col min="14603" max="14603" width="32.85546875" style="48" customWidth="1"/>
    <col min="14604" max="14604" width="38.28515625" style="48" customWidth="1"/>
    <col min="14605" max="14605" width="45.28515625" style="48" customWidth="1"/>
    <col min="14606" max="14606" width="36.140625" style="48" customWidth="1"/>
    <col min="14607" max="14607" width="28.28515625" style="48" customWidth="1"/>
    <col min="14608" max="14608" width="33.140625" style="48" customWidth="1"/>
    <col min="14609" max="14609" width="33.42578125" style="48" customWidth="1"/>
    <col min="14610" max="14610" width="20.42578125" style="48" customWidth="1"/>
    <col min="14611" max="14611" width="51.7109375" style="48" customWidth="1"/>
    <col min="14612" max="14615" width="9.140625" style="48"/>
    <col min="14616" max="14616" width="0" style="48" hidden="1" customWidth="1"/>
    <col min="14617" max="14848" width="9.140625" style="48"/>
    <col min="14849" max="14849" width="45.85546875" style="48" customWidth="1"/>
    <col min="14850" max="14850" width="13" style="48" customWidth="1"/>
    <col min="14851" max="14851" width="9.85546875" style="48" customWidth="1"/>
    <col min="14852" max="14852" width="61.7109375" style="48" customWidth="1"/>
    <col min="14853" max="14853" width="85.85546875" style="48" customWidth="1"/>
    <col min="14854" max="14854" width="71.140625" style="48" customWidth="1"/>
    <col min="14855" max="14855" width="59.140625" style="48" customWidth="1"/>
    <col min="14856" max="14856" width="71.140625" style="48" customWidth="1"/>
    <col min="14857" max="14858" width="59.140625" style="48" customWidth="1"/>
    <col min="14859" max="14859" width="32.85546875" style="48" customWidth="1"/>
    <col min="14860" max="14860" width="38.28515625" style="48" customWidth="1"/>
    <col min="14861" max="14861" width="45.28515625" style="48" customWidth="1"/>
    <col min="14862" max="14862" width="36.140625" style="48" customWidth="1"/>
    <col min="14863" max="14863" width="28.28515625" style="48" customWidth="1"/>
    <col min="14864" max="14864" width="33.140625" style="48" customWidth="1"/>
    <col min="14865" max="14865" width="33.42578125" style="48" customWidth="1"/>
    <col min="14866" max="14866" width="20.42578125" style="48" customWidth="1"/>
    <col min="14867" max="14867" width="51.7109375" style="48" customWidth="1"/>
    <col min="14868" max="14871" width="9.140625" style="48"/>
    <col min="14872" max="14872" width="0" style="48" hidden="1" customWidth="1"/>
    <col min="14873" max="15104" width="9.140625" style="48"/>
    <col min="15105" max="15105" width="45.85546875" style="48" customWidth="1"/>
    <col min="15106" max="15106" width="13" style="48" customWidth="1"/>
    <col min="15107" max="15107" width="9.85546875" style="48" customWidth="1"/>
    <col min="15108" max="15108" width="61.7109375" style="48" customWidth="1"/>
    <col min="15109" max="15109" width="85.85546875" style="48" customWidth="1"/>
    <col min="15110" max="15110" width="71.140625" style="48" customWidth="1"/>
    <col min="15111" max="15111" width="59.140625" style="48" customWidth="1"/>
    <col min="15112" max="15112" width="71.140625" style="48" customWidth="1"/>
    <col min="15113" max="15114" width="59.140625" style="48" customWidth="1"/>
    <col min="15115" max="15115" width="32.85546875" style="48" customWidth="1"/>
    <col min="15116" max="15116" width="38.28515625" style="48" customWidth="1"/>
    <col min="15117" max="15117" width="45.28515625" style="48" customWidth="1"/>
    <col min="15118" max="15118" width="36.140625" style="48" customWidth="1"/>
    <col min="15119" max="15119" width="28.28515625" style="48" customWidth="1"/>
    <col min="15120" max="15120" width="33.140625" style="48" customWidth="1"/>
    <col min="15121" max="15121" width="33.42578125" style="48" customWidth="1"/>
    <col min="15122" max="15122" width="20.42578125" style="48" customWidth="1"/>
    <col min="15123" max="15123" width="51.7109375" style="48" customWidth="1"/>
    <col min="15124" max="15127" width="9.140625" style="48"/>
    <col min="15128" max="15128" width="0" style="48" hidden="1" customWidth="1"/>
    <col min="15129" max="15360" width="9.140625" style="48"/>
    <col min="15361" max="15361" width="45.85546875" style="48" customWidth="1"/>
    <col min="15362" max="15362" width="13" style="48" customWidth="1"/>
    <col min="15363" max="15363" width="9.85546875" style="48" customWidth="1"/>
    <col min="15364" max="15364" width="61.7109375" style="48" customWidth="1"/>
    <col min="15365" max="15365" width="85.85546875" style="48" customWidth="1"/>
    <col min="15366" max="15366" width="71.140625" style="48" customWidth="1"/>
    <col min="15367" max="15367" width="59.140625" style="48" customWidth="1"/>
    <col min="15368" max="15368" width="71.140625" style="48" customWidth="1"/>
    <col min="15369" max="15370" width="59.140625" style="48" customWidth="1"/>
    <col min="15371" max="15371" width="32.85546875" style="48" customWidth="1"/>
    <col min="15372" max="15372" width="38.28515625" style="48" customWidth="1"/>
    <col min="15373" max="15373" width="45.28515625" style="48" customWidth="1"/>
    <col min="15374" max="15374" width="36.140625" style="48" customWidth="1"/>
    <col min="15375" max="15375" width="28.28515625" style="48" customWidth="1"/>
    <col min="15376" max="15376" width="33.140625" style="48" customWidth="1"/>
    <col min="15377" max="15377" width="33.42578125" style="48" customWidth="1"/>
    <col min="15378" max="15378" width="20.42578125" style="48" customWidth="1"/>
    <col min="15379" max="15379" width="51.7109375" style="48" customWidth="1"/>
    <col min="15380" max="15383" width="9.140625" style="48"/>
    <col min="15384" max="15384" width="0" style="48" hidden="1" customWidth="1"/>
    <col min="15385" max="15616" width="9.140625" style="48"/>
    <col min="15617" max="15617" width="45.85546875" style="48" customWidth="1"/>
    <col min="15618" max="15618" width="13" style="48" customWidth="1"/>
    <col min="15619" max="15619" width="9.85546875" style="48" customWidth="1"/>
    <col min="15620" max="15620" width="61.7109375" style="48" customWidth="1"/>
    <col min="15621" max="15621" width="85.85546875" style="48" customWidth="1"/>
    <col min="15622" max="15622" width="71.140625" style="48" customWidth="1"/>
    <col min="15623" max="15623" width="59.140625" style="48" customWidth="1"/>
    <col min="15624" max="15624" width="71.140625" style="48" customWidth="1"/>
    <col min="15625" max="15626" width="59.140625" style="48" customWidth="1"/>
    <col min="15627" max="15627" width="32.85546875" style="48" customWidth="1"/>
    <col min="15628" max="15628" width="38.28515625" style="48" customWidth="1"/>
    <col min="15629" max="15629" width="45.28515625" style="48" customWidth="1"/>
    <col min="15630" max="15630" width="36.140625" style="48" customWidth="1"/>
    <col min="15631" max="15631" width="28.28515625" style="48" customWidth="1"/>
    <col min="15632" max="15632" width="33.140625" style="48" customWidth="1"/>
    <col min="15633" max="15633" width="33.42578125" style="48" customWidth="1"/>
    <col min="15634" max="15634" width="20.42578125" style="48" customWidth="1"/>
    <col min="15635" max="15635" width="51.7109375" style="48" customWidth="1"/>
    <col min="15636" max="15639" width="9.140625" style="48"/>
    <col min="15640" max="15640" width="0" style="48" hidden="1" customWidth="1"/>
    <col min="15641" max="15872" width="9.140625" style="48"/>
    <col min="15873" max="15873" width="45.85546875" style="48" customWidth="1"/>
    <col min="15874" max="15874" width="13" style="48" customWidth="1"/>
    <col min="15875" max="15875" width="9.85546875" style="48" customWidth="1"/>
    <col min="15876" max="15876" width="61.7109375" style="48" customWidth="1"/>
    <col min="15877" max="15877" width="85.85546875" style="48" customWidth="1"/>
    <col min="15878" max="15878" width="71.140625" style="48" customWidth="1"/>
    <col min="15879" max="15879" width="59.140625" style="48" customWidth="1"/>
    <col min="15880" max="15880" width="71.140625" style="48" customWidth="1"/>
    <col min="15881" max="15882" width="59.140625" style="48" customWidth="1"/>
    <col min="15883" max="15883" width="32.85546875" style="48" customWidth="1"/>
    <col min="15884" max="15884" width="38.28515625" style="48" customWidth="1"/>
    <col min="15885" max="15885" width="45.28515625" style="48" customWidth="1"/>
    <col min="15886" max="15886" width="36.140625" style="48" customWidth="1"/>
    <col min="15887" max="15887" width="28.28515625" style="48" customWidth="1"/>
    <col min="15888" max="15888" width="33.140625" style="48" customWidth="1"/>
    <col min="15889" max="15889" width="33.42578125" style="48" customWidth="1"/>
    <col min="15890" max="15890" width="20.42578125" style="48" customWidth="1"/>
    <col min="15891" max="15891" width="51.7109375" style="48" customWidth="1"/>
    <col min="15892" max="15895" width="9.140625" style="48"/>
    <col min="15896" max="15896" width="0" style="48" hidden="1" customWidth="1"/>
    <col min="15897" max="16128" width="9.140625" style="48"/>
    <col min="16129" max="16129" width="45.85546875" style="48" customWidth="1"/>
    <col min="16130" max="16130" width="13" style="48" customWidth="1"/>
    <col min="16131" max="16131" width="9.85546875" style="48" customWidth="1"/>
    <col min="16132" max="16132" width="61.7109375" style="48" customWidth="1"/>
    <col min="16133" max="16133" width="85.85546875" style="48" customWidth="1"/>
    <col min="16134" max="16134" width="71.140625" style="48" customWidth="1"/>
    <col min="16135" max="16135" width="59.140625" style="48" customWidth="1"/>
    <col min="16136" max="16136" width="71.140625" style="48" customWidth="1"/>
    <col min="16137" max="16138" width="59.140625" style="48" customWidth="1"/>
    <col min="16139" max="16139" width="32.85546875" style="48" customWidth="1"/>
    <col min="16140" max="16140" width="38.28515625" style="48" customWidth="1"/>
    <col min="16141" max="16141" width="45.28515625" style="48" customWidth="1"/>
    <col min="16142" max="16142" width="36.140625" style="48" customWidth="1"/>
    <col min="16143" max="16143" width="28.28515625" style="48" customWidth="1"/>
    <col min="16144" max="16144" width="33.140625" style="48" customWidth="1"/>
    <col min="16145" max="16145" width="33.42578125" style="48" customWidth="1"/>
    <col min="16146" max="16146" width="20.42578125" style="48" customWidth="1"/>
    <col min="16147" max="16147" width="51.7109375" style="48" customWidth="1"/>
    <col min="16148" max="16151" width="9.140625" style="48"/>
    <col min="16152" max="16152" width="0" style="48" hidden="1" customWidth="1"/>
    <col min="16153" max="16384" width="9.140625" style="48"/>
  </cols>
  <sheetData>
    <row r="1" spans="1:24" ht="34.5" customHeight="1" x14ac:dyDescent="0.4">
      <c r="A1" s="393" t="str">
        <f>'[1]2- OBJETIVOS E METAS'!A1:S1</f>
        <v>CAU/.....</v>
      </c>
      <c r="B1" s="393"/>
      <c r="C1" s="393"/>
      <c r="D1" s="393"/>
      <c r="E1" s="393"/>
      <c r="F1" s="393"/>
      <c r="G1" s="393"/>
    </row>
    <row r="2" spans="1:24" ht="43.5" customHeight="1" x14ac:dyDescent="0.4">
      <c r="A2" s="152"/>
      <c r="E2" s="153"/>
    </row>
    <row r="3" spans="1:24" s="160" customFormat="1" ht="28.5" customHeight="1" x14ac:dyDescent="0.4">
      <c r="A3" s="154" t="s">
        <v>243</v>
      </c>
      <c r="B3" s="154"/>
      <c r="C3" s="154"/>
      <c r="D3" s="154"/>
      <c r="E3" s="154"/>
      <c r="F3" s="155"/>
      <c r="G3" s="154"/>
      <c r="H3" s="155"/>
      <c r="I3" s="154"/>
      <c r="J3" s="154"/>
      <c r="K3" s="156"/>
      <c r="L3" s="156"/>
      <c r="M3" s="156"/>
      <c r="N3" s="157"/>
      <c r="O3" s="157"/>
      <c r="P3" s="156"/>
      <c r="Q3" s="157"/>
      <c r="R3" s="158"/>
      <c r="S3" s="159"/>
    </row>
    <row r="4" spans="1:24" s="160" customFormat="1" ht="26.25" x14ac:dyDescent="0.4">
      <c r="A4" s="161" t="s">
        <v>244</v>
      </c>
      <c r="B4" s="162"/>
      <c r="C4" s="162"/>
      <c r="D4" s="162"/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4"/>
    </row>
    <row r="5" spans="1:24" s="160" customFormat="1" ht="26.25" x14ac:dyDescent="0.4">
      <c r="A5" s="161" t="s">
        <v>245</v>
      </c>
      <c r="B5" s="165"/>
      <c r="C5" s="165"/>
      <c r="D5" s="165"/>
      <c r="E5" s="165"/>
      <c r="F5" s="165"/>
      <c r="G5" s="165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24" s="160" customFormat="1" ht="26.25" x14ac:dyDescent="0.4">
      <c r="A6" s="161" t="s">
        <v>246</v>
      </c>
      <c r="B6" s="165"/>
      <c r="C6" s="165"/>
      <c r="D6" s="165"/>
      <c r="E6" s="165"/>
      <c r="F6" s="165"/>
      <c r="G6" s="165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24" s="160" customFormat="1" ht="26.25" x14ac:dyDescent="0.4">
      <c r="A7" s="161" t="s">
        <v>247</v>
      </c>
      <c r="B7" s="165"/>
      <c r="C7" s="165"/>
      <c r="D7" s="165"/>
      <c r="E7" s="165"/>
      <c r="F7" s="165"/>
      <c r="G7" s="165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24" s="160" customFormat="1" ht="26.25" x14ac:dyDescent="0.4">
      <c r="A8" s="161" t="s">
        <v>248</v>
      </c>
      <c r="B8" s="165"/>
      <c r="C8" s="165"/>
      <c r="D8" s="165"/>
      <c r="E8" s="165"/>
      <c r="F8" s="165"/>
      <c r="G8" s="165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4" s="160" customFormat="1" ht="27" thickBot="1" x14ac:dyDescent="0.45">
      <c r="A9" s="166"/>
      <c r="B9" s="166"/>
      <c r="C9" s="166"/>
      <c r="D9" s="166"/>
      <c r="E9" s="166"/>
      <c r="F9" s="166"/>
      <c r="G9" s="166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24" s="160" customFormat="1" ht="56.45" customHeight="1" thickBot="1" x14ac:dyDescent="0.45">
      <c r="A10" s="394"/>
      <c r="B10" s="395"/>
      <c r="C10" s="395"/>
      <c r="D10" s="395"/>
      <c r="E10" s="396"/>
      <c r="F10" s="397" t="s">
        <v>249</v>
      </c>
      <c r="G10" s="398"/>
      <c r="H10" s="397" t="s">
        <v>250</v>
      </c>
      <c r="I10" s="399"/>
      <c r="J10" s="400" t="s">
        <v>251</v>
      </c>
      <c r="K10" s="397" t="s">
        <v>252</v>
      </c>
      <c r="L10" s="398"/>
      <c r="M10" s="398"/>
      <c r="N10" s="398"/>
      <c r="O10" s="398"/>
      <c r="P10" s="398"/>
      <c r="Q10" s="398"/>
      <c r="R10" s="399"/>
      <c r="S10" s="404" t="s">
        <v>253</v>
      </c>
      <c r="X10" s="167" t="s">
        <v>116</v>
      </c>
    </row>
    <row r="11" spans="1:24" s="160" customFormat="1" ht="49.5" customHeight="1" thickBot="1" x14ac:dyDescent="0.45">
      <c r="A11" s="407" t="s">
        <v>38</v>
      </c>
      <c r="B11" s="407" t="s">
        <v>254</v>
      </c>
      <c r="C11" s="407" t="s">
        <v>255</v>
      </c>
      <c r="D11" s="407" t="s">
        <v>39</v>
      </c>
      <c r="E11" s="408" t="s">
        <v>256</v>
      </c>
      <c r="F11" s="409" t="s">
        <v>257</v>
      </c>
      <c r="G11" s="408" t="s">
        <v>258</v>
      </c>
      <c r="H11" s="409" t="s">
        <v>259</v>
      </c>
      <c r="I11" s="403" t="s">
        <v>260</v>
      </c>
      <c r="J11" s="401"/>
      <c r="K11" s="426" t="s">
        <v>261</v>
      </c>
      <c r="L11" s="427" t="s">
        <v>262</v>
      </c>
      <c r="M11" s="427" t="s">
        <v>263</v>
      </c>
      <c r="N11" s="427" t="s">
        <v>264</v>
      </c>
      <c r="O11" s="428" t="s">
        <v>265</v>
      </c>
      <c r="P11" s="430" t="s">
        <v>266</v>
      </c>
      <c r="Q11" s="430"/>
      <c r="R11" s="430"/>
      <c r="S11" s="405"/>
      <c r="X11" s="167" t="s">
        <v>130</v>
      </c>
    </row>
    <row r="12" spans="1:24" s="160" customFormat="1" ht="43.15" customHeight="1" thickBot="1" x14ac:dyDescent="0.45">
      <c r="A12" s="407"/>
      <c r="B12" s="407"/>
      <c r="C12" s="407"/>
      <c r="D12" s="407"/>
      <c r="E12" s="408"/>
      <c r="F12" s="409"/>
      <c r="G12" s="408"/>
      <c r="H12" s="409"/>
      <c r="I12" s="403"/>
      <c r="J12" s="402"/>
      <c r="K12" s="426"/>
      <c r="L12" s="427"/>
      <c r="M12" s="427"/>
      <c r="N12" s="427"/>
      <c r="O12" s="429"/>
      <c r="P12" s="168" t="s">
        <v>267</v>
      </c>
      <c r="Q12" s="168" t="s">
        <v>268</v>
      </c>
      <c r="R12" s="169" t="s">
        <v>269</v>
      </c>
      <c r="S12" s="406"/>
      <c r="X12" s="167" t="s">
        <v>100</v>
      </c>
    </row>
    <row r="13" spans="1:24" ht="39" customHeight="1" thickBot="1" x14ac:dyDescent="0.3">
      <c r="A13" s="26"/>
      <c r="B13" s="26"/>
      <c r="C13" s="26"/>
      <c r="D13" s="26"/>
      <c r="E13" s="170"/>
      <c r="F13" s="171"/>
      <c r="G13" s="172"/>
      <c r="H13" s="171"/>
      <c r="I13" s="173"/>
      <c r="J13" s="174"/>
      <c r="K13" s="171"/>
      <c r="L13" s="26"/>
      <c r="M13" s="175">
        <f>K13+L13</f>
        <v>0</v>
      </c>
      <c r="N13" s="26"/>
      <c r="O13" s="176">
        <f>IFERROR(N13/K13*100,)</f>
        <v>0</v>
      </c>
      <c r="P13" s="26"/>
      <c r="Q13" s="172"/>
      <c r="R13" s="172">
        <f>IFERROR(Q13/P13,)</f>
        <v>0</v>
      </c>
      <c r="S13" s="177"/>
      <c r="X13" s="167" t="s">
        <v>110</v>
      </c>
    </row>
    <row r="14" spans="1:24" ht="39" customHeight="1" thickBot="1" x14ac:dyDescent="0.3">
      <c r="A14" s="26"/>
      <c r="B14" s="26"/>
      <c r="C14" s="26"/>
      <c r="D14" s="26"/>
      <c r="E14" s="170"/>
      <c r="F14" s="171"/>
      <c r="G14" s="172"/>
      <c r="H14" s="171"/>
      <c r="I14" s="173"/>
      <c r="J14" s="174"/>
      <c r="K14" s="171"/>
      <c r="L14" s="26"/>
      <c r="M14" s="175">
        <f t="shared" ref="M14:M77" si="0">K14+L14</f>
        <v>0</v>
      </c>
      <c r="N14" s="26"/>
      <c r="O14" s="176">
        <f t="shared" ref="O14:O77" si="1">IFERROR(N14/K14*100,)</f>
        <v>0</v>
      </c>
      <c r="P14" s="26"/>
      <c r="Q14" s="26"/>
      <c r="R14" s="172">
        <f t="shared" ref="R14:R77" si="2">IFERROR(Q14/P14,)</f>
        <v>0</v>
      </c>
      <c r="S14" s="178"/>
      <c r="X14" s="167" t="s">
        <v>122</v>
      </c>
    </row>
    <row r="15" spans="1:24" ht="39" customHeight="1" thickBot="1" x14ac:dyDescent="0.3">
      <c r="A15" s="26"/>
      <c r="B15" s="26"/>
      <c r="C15" s="26"/>
      <c r="D15" s="26"/>
      <c r="E15" s="170"/>
      <c r="F15" s="171"/>
      <c r="G15" s="172"/>
      <c r="H15" s="171"/>
      <c r="I15" s="173"/>
      <c r="J15" s="174"/>
      <c r="K15" s="171"/>
      <c r="L15" s="26"/>
      <c r="M15" s="175">
        <f t="shared" si="0"/>
        <v>0</v>
      </c>
      <c r="N15" s="26"/>
      <c r="O15" s="176">
        <f t="shared" si="1"/>
        <v>0</v>
      </c>
      <c r="P15" s="26"/>
      <c r="Q15" s="26"/>
      <c r="R15" s="172">
        <f t="shared" si="2"/>
        <v>0</v>
      </c>
      <c r="S15" s="178"/>
      <c r="X15" s="167" t="s">
        <v>118</v>
      </c>
    </row>
    <row r="16" spans="1:24" ht="39" customHeight="1" thickBot="1" x14ac:dyDescent="0.3">
      <c r="A16" s="26"/>
      <c r="B16" s="26"/>
      <c r="C16" s="26"/>
      <c r="D16" s="26"/>
      <c r="E16" s="170"/>
      <c r="F16" s="171"/>
      <c r="G16" s="172"/>
      <c r="H16" s="171"/>
      <c r="I16" s="173"/>
      <c r="J16" s="174"/>
      <c r="K16" s="171"/>
      <c r="L16" s="26"/>
      <c r="M16" s="175">
        <f t="shared" si="0"/>
        <v>0</v>
      </c>
      <c r="N16" s="26"/>
      <c r="O16" s="176">
        <f t="shared" si="1"/>
        <v>0</v>
      </c>
      <c r="P16" s="26"/>
      <c r="Q16" s="26"/>
      <c r="R16" s="172">
        <f t="shared" si="2"/>
        <v>0</v>
      </c>
      <c r="S16" s="178"/>
      <c r="X16" s="167" t="s">
        <v>132</v>
      </c>
    </row>
    <row r="17" spans="1:24" ht="39" customHeight="1" thickBot="1" x14ac:dyDescent="0.3">
      <c r="A17" s="26"/>
      <c r="B17" s="26"/>
      <c r="C17" s="26"/>
      <c r="D17" s="26"/>
      <c r="E17" s="170"/>
      <c r="F17" s="171"/>
      <c r="G17" s="172"/>
      <c r="H17" s="171"/>
      <c r="I17" s="173"/>
      <c r="J17" s="174"/>
      <c r="K17" s="171"/>
      <c r="L17" s="26"/>
      <c r="M17" s="175">
        <f t="shared" si="0"/>
        <v>0</v>
      </c>
      <c r="N17" s="26"/>
      <c r="O17" s="176">
        <f t="shared" si="1"/>
        <v>0</v>
      </c>
      <c r="P17" s="26"/>
      <c r="Q17" s="26"/>
      <c r="R17" s="172">
        <f t="shared" si="2"/>
        <v>0</v>
      </c>
      <c r="S17" s="178"/>
      <c r="X17" s="167" t="s">
        <v>85</v>
      </c>
    </row>
    <row r="18" spans="1:24" ht="39" customHeight="1" thickBot="1" x14ac:dyDescent="0.3">
      <c r="A18" s="26"/>
      <c r="B18" s="26"/>
      <c r="C18" s="26"/>
      <c r="D18" s="26"/>
      <c r="E18" s="170"/>
      <c r="F18" s="171"/>
      <c r="G18" s="172"/>
      <c r="H18" s="171"/>
      <c r="I18" s="173"/>
      <c r="J18" s="174"/>
      <c r="K18" s="171"/>
      <c r="L18" s="26"/>
      <c r="M18" s="175">
        <f t="shared" si="0"/>
        <v>0</v>
      </c>
      <c r="N18" s="26"/>
      <c r="O18" s="176">
        <f t="shared" si="1"/>
        <v>0</v>
      </c>
      <c r="P18" s="26"/>
      <c r="Q18" s="26"/>
      <c r="R18" s="172">
        <f t="shared" si="2"/>
        <v>0</v>
      </c>
      <c r="S18" s="178"/>
      <c r="X18" s="167" t="s">
        <v>107</v>
      </c>
    </row>
    <row r="19" spans="1:24" ht="39" customHeight="1" thickBot="1" x14ac:dyDescent="0.3">
      <c r="A19" s="26"/>
      <c r="B19" s="26"/>
      <c r="C19" s="26"/>
      <c r="D19" s="26"/>
      <c r="E19" s="170"/>
      <c r="F19" s="171"/>
      <c r="G19" s="172"/>
      <c r="H19" s="171"/>
      <c r="I19" s="173"/>
      <c r="J19" s="174"/>
      <c r="K19" s="171"/>
      <c r="L19" s="26"/>
      <c r="M19" s="175">
        <f t="shared" si="0"/>
        <v>0</v>
      </c>
      <c r="N19" s="26"/>
      <c r="O19" s="176">
        <f t="shared" si="1"/>
        <v>0</v>
      </c>
      <c r="P19" s="26"/>
      <c r="Q19" s="26"/>
      <c r="R19" s="172">
        <f t="shared" si="2"/>
        <v>0</v>
      </c>
      <c r="S19" s="178"/>
      <c r="X19" s="167" t="s">
        <v>131</v>
      </c>
    </row>
    <row r="20" spans="1:24" ht="39" customHeight="1" thickBot="1" x14ac:dyDescent="0.3">
      <c r="A20" s="26"/>
      <c r="B20" s="26"/>
      <c r="C20" s="26"/>
      <c r="D20" s="26"/>
      <c r="E20" s="170"/>
      <c r="F20" s="171"/>
      <c r="G20" s="172"/>
      <c r="H20" s="171"/>
      <c r="I20" s="173"/>
      <c r="J20" s="174"/>
      <c r="K20" s="171"/>
      <c r="L20" s="26"/>
      <c r="M20" s="175">
        <f t="shared" si="0"/>
        <v>0</v>
      </c>
      <c r="N20" s="26"/>
      <c r="O20" s="176">
        <f t="shared" si="1"/>
        <v>0</v>
      </c>
      <c r="P20" s="26"/>
      <c r="Q20" s="26"/>
      <c r="R20" s="172">
        <f t="shared" si="2"/>
        <v>0</v>
      </c>
      <c r="S20" s="178"/>
      <c r="X20" s="167" t="s">
        <v>74</v>
      </c>
    </row>
    <row r="21" spans="1:24" ht="39" customHeight="1" thickBot="1" x14ac:dyDescent="0.3">
      <c r="A21" s="26"/>
      <c r="B21" s="26"/>
      <c r="C21" s="26"/>
      <c r="D21" s="26"/>
      <c r="E21" s="170"/>
      <c r="F21" s="171"/>
      <c r="G21" s="172"/>
      <c r="H21" s="171"/>
      <c r="I21" s="173"/>
      <c r="J21" s="174"/>
      <c r="K21" s="171"/>
      <c r="L21" s="26"/>
      <c r="M21" s="175">
        <f t="shared" si="0"/>
        <v>0</v>
      </c>
      <c r="N21" s="26"/>
      <c r="O21" s="176">
        <f t="shared" si="1"/>
        <v>0</v>
      </c>
      <c r="P21" s="26"/>
      <c r="Q21" s="26"/>
      <c r="R21" s="172">
        <f t="shared" si="2"/>
        <v>0</v>
      </c>
      <c r="S21" s="178"/>
      <c r="X21" s="167" t="s">
        <v>89</v>
      </c>
    </row>
    <row r="22" spans="1:24" ht="39" customHeight="1" thickBot="1" x14ac:dyDescent="0.3">
      <c r="A22" s="26"/>
      <c r="B22" s="26"/>
      <c r="C22" s="26"/>
      <c r="D22" s="26"/>
      <c r="E22" s="170"/>
      <c r="F22" s="171"/>
      <c r="G22" s="172"/>
      <c r="H22" s="171"/>
      <c r="I22" s="173"/>
      <c r="J22" s="174"/>
      <c r="K22" s="171"/>
      <c r="L22" s="26"/>
      <c r="M22" s="175">
        <f t="shared" si="0"/>
        <v>0</v>
      </c>
      <c r="N22" s="26"/>
      <c r="O22" s="176">
        <f t="shared" si="1"/>
        <v>0</v>
      </c>
      <c r="P22" s="26"/>
      <c r="Q22" s="26"/>
      <c r="R22" s="172">
        <f t="shared" si="2"/>
        <v>0</v>
      </c>
      <c r="S22" s="178"/>
      <c r="X22" s="167" t="s">
        <v>104</v>
      </c>
    </row>
    <row r="23" spans="1:24" ht="39" customHeight="1" thickBot="1" x14ac:dyDescent="0.3">
      <c r="A23" s="26"/>
      <c r="B23" s="26"/>
      <c r="C23" s="26"/>
      <c r="D23" s="26"/>
      <c r="E23" s="170"/>
      <c r="F23" s="171"/>
      <c r="G23" s="172"/>
      <c r="H23" s="171"/>
      <c r="I23" s="173"/>
      <c r="J23" s="174"/>
      <c r="K23" s="171"/>
      <c r="L23" s="26"/>
      <c r="M23" s="175">
        <f t="shared" si="0"/>
        <v>0</v>
      </c>
      <c r="N23" s="26"/>
      <c r="O23" s="176">
        <f t="shared" si="1"/>
        <v>0</v>
      </c>
      <c r="P23" s="26"/>
      <c r="Q23" s="26"/>
      <c r="R23" s="172">
        <f t="shared" si="2"/>
        <v>0</v>
      </c>
      <c r="S23" s="178"/>
      <c r="X23" s="167" t="s">
        <v>124</v>
      </c>
    </row>
    <row r="24" spans="1:24" ht="39" customHeight="1" thickBot="1" x14ac:dyDescent="0.3">
      <c r="A24" s="26"/>
      <c r="B24" s="26"/>
      <c r="C24" s="26"/>
      <c r="D24" s="26"/>
      <c r="E24" s="170"/>
      <c r="F24" s="171"/>
      <c r="G24" s="172"/>
      <c r="H24" s="171"/>
      <c r="I24" s="173"/>
      <c r="J24" s="174"/>
      <c r="K24" s="171"/>
      <c r="L24" s="26"/>
      <c r="M24" s="175">
        <f t="shared" si="0"/>
        <v>0</v>
      </c>
      <c r="N24" s="26"/>
      <c r="O24" s="176">
        <f t="shared" si="1"/>
        <v>0</v>
      </c>
      <c r="P24" s="26"/>
      <c r="Q24" s="26"/>
      <c r="R24" s="172">
        <f t="shared" si="2"/>
        <v>0</v>
      </c>
      <c r="S24" s="178"/>
      <c r="X24" s="167" t="s">
        <v>78</v>
      </c>
    </row>
    <row r="25" spans="1:24" ht="39" customHeight="1" x14ac:dyDescent="0.25">
      <c r="A25" s="26"/>
      <c r="B25" s="26"/>
      <c r="C25" s="26"/>
      <c r="D25" s="26"/>
      <c r="E25" s="170"/>
      <c r="F25" s="171"/>
      <c r="G25" s="172"/>
      <c r="H25" s="171"/>
      <c r="I25" s="173"/>
      <c r="J25" s="174"/>
      <c r="K25" s="171"/>
      <c r="L25" s="26"/>
      <c r="M25" s="175">
        <f t="shared" si="0"/>
        <v>0</v>
      </c>
      <c r="N25" s="26"/>
      <c r="O25" s="176">
        <f t="shared" si="1"/>
        <v>0</v>
      </c>
      <c r="P25" s="26"/>
      <c r="Q25" s="26"/>
      <c r="R25" s="172">
        <f t="shared" si="2"/>
        <v>0</v>
      </c>
      <c r="S25" s="178"/>
      <c r="X25" s="167" t="s">
        <v>77</v>
      </c>
    </row>
    <row r="26" spans="1:24" ht="39" customHeight="1" thickBot="1" x14ac:dyDescent="0.5">
      <c r="A26" s="26"/>
      <c r="B26" s="26"/>
      <c r="C26" s="26"/>
      <c r="D26" s="26"/>
      <c r="E26" s="170"/>
      <c r="F26" s="171"/>
      <c r="G26" s="172"/>
      <c r="H26" s="171"/>
      <c r="I26" s="173"/>
      <c r="J26" s="174"/>
      <c r="K26" s="171"/>
      <c r="L26" s="26"/>
      <c r="M26" s="175">
        <f t="shared" si="0"/>
        <v>0</v>
      </c>
      <c r="N26" s="26"/>
      <c r="O26" s="176">
        <f t="shared" si="1"/>
        <v>0</v>
      </c>
      <c r="P26" s="26"/>
      <c r="Q26" s="26"/>
      <c r="R26" s="172">
        <f t="shared" si="2"/>
        <v>0</v>
      </c>
      <c r="S26" s="178"/>
      <c r="X26" s="179"/>
    </row>
    <row r="27" spans="1:24" ht="39" customHeight="1" x14ac:dyDescent="0.25">
      <c r="A27" s="26"/>
      <c r="B27" s="26"/>
      <c r="C27" s="26"/>
      <c r="D27" s="26"/>
      <c r="E27" s="170"/>
      <c r="F27" s="171"/>
      <c r="G27" s="172"/>
      <c r="H27" s="171"/>
      <c r="I27" s="173"/>
      <c r="J27" s="174"/>
      <c r="K27" s="171"/>
      <c r="L27" s="26"/>
      <c r="M27" s="175">
        <f t="shared" si="0"/>
        <v>0</v>
      </c>
      <c r="N27" s="26"/>
      <c r="O27" s="176">
        <f t="shared" si="1"/>
        <v>0</v>
      </c>
      <c r="P27" s="26"/>
      <c r="Q27" s="26"/>
      <c r="R27" s="172">
        <f t="shared" si="2"/>
        <v>0</v>
      </c>
      <c r="S27" s="178"/>
    </row>
    <row r="28" spans="1:24" ht="39" customHeight="1" x14ac:dyDescent="0.25">
      <c r="A28" s="26"/>
      <c r="B28" s="26"/>
      <c r="C28" s="26"/>
      <c r="D28" s="26"/>
      <c r="E28" s="170"/>
      <c r="F28" s="171"/>
      <c r="G28" s="172"/>
      <c r="H28" s="171"/>
      <c r="I28" s="173"/>
      <c r="J28" s="174"/>
      <c r="K28" s="171"/>
      <c r="L28" s="26"/>
      <c r="M28" s="175">
        <f t="shared" si="0"/>
        <v>0</v>
      </c>
      <c r="N28" s="26"/>
      <c r="O28" s="176">
        <f t="shared" si="1"/>
        <v>0</v>
      </c>
      <c r="P28" s="26"/>
      <c r="Q28" s="26"/>
      <c r="R28" s="172">
        <f t="shared" si="2"/>
        <v>0</v>
      </c>
      <c r="S28" s="178"/>
    </row>
    <row r="29" spans="1:24" ht="39" customHeight="1" x14ac:dyDescent="0.25">
      <c r="A29" s="26"/>
      <c r="B29" s="26"/>
      <c r="C29" s="26"/>
      <c r="D29" s="26"/>
      <c r="E29" s="170"/>
      <c r="F29" s="171"/>
      <c r="G29" s="172"/>
      <c r="H29" s="171"/>
      <c r="I29" s="173"/>
      <c r="J29" s="174"/>
      <c r="K29" s="171"/>
      <c r="L29" s="26"/>
      <c r="M29" s="175">
        <f t="shared" si="0"/>
        <v>0</v>
      </c>
      <c r="N29" s="26"/>
      <c r="O29" s="176">
        <f t="shared" si="1"/>
        <v>0</v>
      </c>
      <c r="P29" s="26"/>
      <c r="Q29" s="26"/>
      <c r="R29" s="172">
        <f t="shared" si="2"/>
        <v>0</v>
      </c>
      <c r="S29" s="178"/>
    </row>
    <row r="30" spans="1:24" ht="39" customHeight="1" x14ac:dyDescent="0.25">
      <c r="A30" s="26"/>
      <c r="B30" s="26"/>
      <c r="C30" s="26"/>
      <c r="D30" s="26"/>
      <c r="E30" s="170"/>
      <c r="F30" s="171"/>
      <c r="G30" s="172"/>
      <c r="H30" s="171"/>
      <c r="I30" s="173"/>
      <c r="J30" s="174"/>
      <c r="K30" s="171"/>
      <c r="L30" s="26"/>
      <c r="M30" s="175">
        <f t="shared" si="0"/>
        <v>0</v>
      </c>
      <c r="N30" s="26"/>
      <c r="O30" s="176">
        <f t="shared" si="1"/>
        <v>0</v>
      </c>
      <c r="P30" s="26"/>
      <c r="Q30" s="26"/>
      <c r="R30" s="172">
        <f t="shared" si="2"/>
        <v>0</v>
      </c>
      <c r="S30" s="178"/>
    </row>
    <row r="31" spans="1:24" ht="39" customHeight="1" x14ac:dyDescent="0.25">
      <c r="A31" s="26"/>
      <c r="B31" s="26"/>
      <c r="C31" s="26"/>
      <c r="D31" s="26"/>
      <c r="E31" s="170"/>
      <c r="F31" s="171"/>
      <c r="G31" s="172"/>
      <c r="H31" s="171"/>
      <c r="I31" s="173"/>
      <c r="J31" s="174"/>
      <c r="K31" s="171"/>
      <c r="L31" s="26"/>
      <c r="M31" s="175">
        <f t="shared" si="0"/>
        <v>0</v>
      </c>
      <c r="N31" s="26"/>
      <c r="O31" s="176">
        <f t="shared" si="1"/>
        <v>0</v>
      </c>
      <c r="P31" s="26"/>
      <c r="Q31" s="26"/>
      <c r="R31" s="172">
        <f t="shared" si="2"/>
        <v>0</v>
      </c>
      <c r="S31" s="178"/>
    </row>
    <row r="32" spans="1:24" ht="39" customHeight="1" x14ac:dyDescent="0.25">
      <c r="A32" s="26"/>
      <c r="B32" s="26"/>
      <c r="C32" s="26"/>
      <c r="D32" s="26"/>
      <c r="E32" s="170"/>
      <c r="F32" s="171"/>
      <c r="G32" s="172"/>
      <c r="H32" s="171"/>
      <c r="I32" s="173"/>
      <c r="J32" s="174"/>
      <c r="K32" s="171"/>
      <c r="L32" s="26"/>
      <c r="M32" s="175">
        <f t="shared" si="0"/>
        <v>0</v>
      </c>
      <c r="N32" s="26"/>
      <c r="O32" s="176">
        <f t="shared" si="1"/>
        <v>0</v>
      </c>
      <c r="P32" s="26"/>
      <c r="Q32" s="26"/>
      <c r="R32" s="172">
        <f t="shared" si="2"/>
        <v>0</v>
      </c>
      <c r="S32" s="178"/>
    </row>
    <row r="33" spans="1:19" ht="39" customHeight="1" x14ac:dyDescent="0.25">
      <c r="A33" s="26"/>
      <c r="B33" s="26"/>
      <c r="C33" s="26"/>
      <c r="D33" s="26"/>
      <c r="E33" s="170"/>
      <c r="F33" s="171"/>
      <c r="G33" s="172"/>
      <c r="H33" s="171"/>
      <c r="I33" s="173"/>
      <c r="J33" s="174"/>
      <c r="K33" s="171"/>
      <c r="L33" s="26"/>
      <c r="M33" s="175">
        <f t="shared" si="0"/>
        <v>0</v>
      </c>
      <c r="N33" s="26"/>
      <c r="O33" s="176">
        <f t="shared" si="1"/>
        <v>0</v>
      </c>
      <c r="P33" s="26"/>
      <c r="Q33" s="26"/>
      <c r="R33" s="172">
        <f t="shared" si="2"/>
        <v>0</v>
      </c>
      <c r="S33" s="178"/>
    </row>
    <row r="34" spans="1:19" ht="39" customHeight="1" x14ac:dyDescent="0.25">
      <c r="A34" s="26"/>
      <c r="B34" s="26"/>
      <c r="C34" s="26"/>
      <c r="D34" s="26"/>
      <c r="E34" s="170"/>
      <c r="F34" s="171"/>
      <c r="G34" s="172"/>
      <c r="H34" s="171"/>
      <c r="I34" s="173"/>
      <c r="J34" s="174"/>
      <c r="K34" s="171"/>
      <c r="L34" s="26"/>
      <c r="M34" s="175">
        <f t="shared" si="0"/>
        <v>0</v>
      </c>
      <c r="N34" s="26"/>
      <c r="O34" s="176">
        <f t="shared" si="1"/>
        <v>0</v>
      </c>
      <c r="P34" s="26"/>
      <c r="Q34" s="26"/>
      <c r="R34" s="172">
        <f t="shared" si="2"/>
        <v>0</v>
      </c>
      <c r="S34" s="178"/>
    </row>
    <row r="35" spans="1:19" ht="39" customHeight="1" x14ac:dyDescent="0.25">
      <c r="A35" s="26"/>
      <c r="B35" s="26"/>
      <c r="C35" s="26"/>
      <c r="D35" s="26"/>
      <c r="E35" s="170"/>
      <c r="F35" s="171"/>
      <c r="G35" s="172"/>
      <c r="H35" s="171"/>
      <c r="I35" s="173"/>
      <c r="J35" s="174"/>
      <c r="K35" s="171"/>
      <c r="L35" s="26"/>
      <c r="M35" s="175">
        <f t="shared" si="0"/>
        <v>0</v>
      </c>
      <c r="N35" s="26"/>
      <c r="O35" s="176">
        <f t="shared" si="1"/>
        <v>0</v>
      </c>
      <c r="P35" s="26"/>
      <c r="Q35" s="26"/>
      <c r="R35" s="172">
        <f t="shared" si="2"/>
        <v>0</v>
      </c>
      <c r="S35" s="178"/>
    </row>
    <row r="36" spans="1:19" ht="39" customHeight="1" x14ac:dyDescent="0.25">
      <c r="A36" s="26"/>
      <c r="B36" s="26"/>
      <c r="C36" s="26"/>
      <c r="D36" s="26"/>
      <c r="E36" s="170"/>
      <c r="F36" s="171"/>
      <c r="G36" s="172"/>
      <c r="H36" s="171"/>
      <c r="I36" s="173"/>
      <c r="J36" s="174"/>
      <c r="K36" s="171"/>
      <c r="L36" s="26"/>
      <c r="M36" s="175">
        <f t="shared" si="0"/>
        <v>0</v>
      </c>
      <c r="N36" s="26"/>
      <c r="O36" s="176">
        <f t="shared" si="1"/>
        <v>0</v>
      </c>
      <c r="P36" s="26"/>
      <c r="Q36" s="26"/>
      <c r="R36" s="172">
        <f t="shared" si="2"/>
        <v>0</v>
      </c>
      <c r="S36" s="178"/>
    </row>
    <row r="37" spans="1:19" ht="39" customHeight="1" x14ac:dyDescent="0.25">
      <c r="A37" s="26"/>
      <c r="B37" s="26"/>
      <c r="C37" s="26"/>
      <c r="D37" s="26"/>
      <c r="E37" s="170"/>
      <c r="F37" s="171"/>
      <c r="G37" s="172"/>
      <c r="H37" s="171"/>
      <c r="I37" s="173"/>
      <c r="J37" s="174"/>
      <c r="K37" s="171"/>
      <c r="L37" s="26"/>
      <c r="M37" s="175">
        <f t="shared" si="0"/>
        <v>0</v>
      </c>
      <c r="N37" s="26"/>
      <c r="O37" s="176">
        <f t="shared" si="1"/>
        <v>0</v>
      </c>
      <c r="P37" s="26"/>
      <c r="Q37" s="26"/>
      <c r="R37" s="172">
        <f t="shared" si="2"/>
        <v>0</v>
      </c>
      <c r="S37" s="178"/>
    </row>
    <row r="38" spans="1:19" ht="39" customHeight="1" x14ac:dyDescent="0.25">
      <c r="A38" s="26"/>
      <c r="B38" s="26"/>
      <c r="C38" s="26"/>
      <c r="D38" s="26"/>
      <c r="E38" s="170"/>
      <c r="F38" s="171"/>
      <c r="G38" s="172"/>
      <c r="H38" s="171"/>
      <c r="I38" s="173"/>
      <c r="J38" s="174"/>
      <c r="K38" s="171"/>
      <c r="L38" s="26"/>
      <c r="M38" s="175">
        <f t="shared" si="0"/>
        <v>0</v>
      </c>
      <c r="N38" s="26"/>
      <c r="O38" s="176">
        <f t="shared" si="1"/>
        <v>0</v>
      </c>
      <c r="P38" s="26"/>
      <c r="Q38" s="26"/>
      <c r="R38" s="172">
        <f t="shared" si="2"/>
        <v>0</v>
      </c>
      <c r="S38" s="178"/>
    </row>
    <row r="39" spans="1:19" ht="39" customHeight="1" x14ac:dyDescent="0.25">
      <c r="A39" s="26"/>
      <c r="B39" s="26"/>
      <c r="C39" s="26"/>
      <c r="D39" s="26"/>
      <c r="E39" s="170"/>
      <c r="F39" s="171"/>
      <c r="G39" s="172"/>
      <c r="H39" s="171"/>
      <c r="I39" s="173"/>
      <c r="J39" s="174"/>
      <c r="K39" s="171"/>
      <c r="L39" s="26"/>
      <c r="M39" s="175">
        <f t="shared" si="0"/>
        <v>0</v>
      </c>
      <c r="N39" s="26"/>
      <c r="O39" s="176">
        <f t="shared" si="1"/>
        <v>0</v>
      </c>
      <c r="P39" s="26"/>
      <c r="Q39" s="26"/>
      <c r="R39" s="172">
        <f t="shared" si="2"/>
        <v>0</v>
      </c>
      <c r="S39" s="178"/>
    </row>
    <row r="40" spans="1:19" ht="39" customHeight="1" x14ac:dyDescent="0.25">
      <c r="A40" s="26"/>
      <c r="B40" s="26"/>
      <c r="C40" s="26"/>
      <c r="D40" s="26"/>
      <c r="E40" s="170"/>
      <c r="F40" s="171"/>
      <c r="G40" s="172"/>
      <c r="H40" s="171"/>
      <c r="I40" s="173"/>
      <c r="J40" s="174"/>
      <c r="K40" s="171"/>
      <c r="L40" s="26"/>
      <c r="M40" s="175">
        <f t="shared" si="0"/>
        <v>0</v>
      </c>
      <c r="N40" s="26"/>
      <c r="O40" s="176">
        <f t="shared" si="1"/>
        <v>0</v>
      </c>
      <c r="P40" s="26"/>
      <c r="Q40" s="26"/>
      <c r="R40" s="172">
        <f t="shared" si="2"/>
        <v>0</v>
      </c>
      <c r="S40" s="178"/>
    </row>
    <row r="41" spans="1:19" ht="39" customHeight="1" x14ac:dyDescent="0.25">
      <c r="A41" s="26"/>
      <c r="B41" s="26"/>
      <c r="C41" s="26"/>
      <c r="D41" s="26"/>
      <c r="E41" s="170"/>
      <c r="F41" s="171"/>
      <c r="G41" s="172"/>
      <c r="H41" s="171"/>
      <c r="I41" s="173"/>
      <c r="J41" s="174"/>
      <c r="K41" s="171"/>
      <c r="L41" s="26"/>
      <c r="M41" s="175">
        <f t="shared" si="0"/>
        <v>0</v>
      </c>
      <c r="N41" s="26"/>
      <c r="O41" s="176">
        <f t="shared" si="1"/>
        <v>0</v>
      </c>
      <c r="P41" s="26"/>
      <c r="Q41" s="26"/>
      <c r="R41" s="172">
        <f t="shared" si="2"/>
        <v>0</v>
      </c>
      <c r="S41" s="178"/>
    </row>
    <row r="42" spans="1:19" ht="39" customHeight="1" x14ac:dyDescent="0.25">
      <c r="A42" s="26"/>
      <c r="B42" s="26"/>
      <c r="C42" s="26"/>
      <c r="D42" s="26"/>
      <c r="E42" s="170"/>
      <c r="F42" s="171"/>
      <c r="G42" s="172"/>
      <c r="H42" s="171"/>
      <c r="I42" s="173"/>
      <c r="J42" s="174"/>
      <c r="K42" s="171"/>
      <c r="L42" s="26"/>
      <c r="M42" s="175">
        <f t="shared" si="0"/>
        <v>0</v>
      </c>
      <c r="N42" s="26"/>
      <c r="O42" s="176">
        <f t="shared" si="1"/>
        <v>0</v>
      </c>
      <c r="P42" s="26"/>
      <c r="Q42" s="26"/>
      <c r="R42" s="172">
        <f t="shared" si="2"/>
        <v>0</v>
      </c>
      <c r="S42" s="178"/>
    </row>
    <row r="43" spans="1:19" ht="39" customHeight="1" x14ac:dyDescent="0.25">
      <c r="A43" s="26"/>
      <c r="B43" s="26"/>
      <c r="C43" s="26"/>
      <c r="D43" s="26"/>
      <c r="E43" s="170"/>
      <c r="F43" s="171"/>
      <c r="G43" s="172"/>
      <c r="H43" s="171"/>
      <c r="I43" s="173"/>
      <c r="J43" s="174"/>
      <c r="K43" s="171"/>
      <c r="L43" s="26"/>
      <c r="M43" s="175">
        <f t="shared" si="0"/>
        <v>0</v>
      </c>
      <c r="N43" s="26"/>
      <c r="O43" s="176">
        <f t="shared" si="1"/>
        <v>0</v>
      </c>
      <c r="P43" s="26"/>
      <c r="Q43" s="26"/>
      <c r="R43" s="172">
        <f t="shared" si="2"/>
        <v>0</v>
      </c>
      <c r="S43" s="178"/>
    </row>
    <row r="44" spans="1:19" ht="39" customHeight="1" x14ac:dyDescent="0.25">
      <c r="A44" s="26"/>
      <c r="B44" s="26"/>
      <c r="C44" s="26"/>
      <c r="D44" s="26"/>
      <c r="E44" s="170"/>
      <c r="F44" s="171"/>
      <c r="G44" s="172"/>
      <c r="H44" s="171"/>
      <c r="I44" s="173"/>
      <c r="J44" s="174"/>
      <c r="K44" s="171"/>
      <c r="L44" s="26"/>
      <c r="M44" s="175">
        <f t="shared" si="0"/>
        <v>0</v>
      </c>
      <c r="N44" s="26"/>
      <c r="O44" s="176">
        <f t="shared" si="1"/>
        <v>0</v>
      </c>
      <c r="P44" s="26"/>
      <c r="Q44" s="26"/>
      <c r="R44" s="172">
        <f t="shared" si="2"/>
        <v>0</v>
      </c>
      <c r="S44" s="178"/>
    </row>
    <row r="45" spans="1:19" ht="39" customHeight="1" x14ac:dyDescent="0.25">
      <c r="A45" s="26"/>
      <c r="B45" s="26"/>
      <c r="C45" s="26"/>
      <c r="D45" s="26"/>
      <c r="E45" s="170"/>
      <c r="F45" s="171"/>
      <c r="G45" s="172"/>
      <c r="H45" s="171"/>
      <c r="I45" s="173"/>
      <c r="J45" s="174"/>
      <c r="K45" s="171"/>
      <c r="L45" s="26"/>
      <c r="M45" s="175">
        <f t="shared" si="0"/>
        <v>0</v>
      </c>
      <c r="N45" s="26"/>
      <c r="O45" s="176">
        <f t="shared" si="1"/>
        <v>0</v>
      </c>
      <c r="P45" s="26"/>
      <c r="Q45" s="26"/>
      <c r="R45" s="172">
        <f t="shared" si="2"/>
        <v>0</v>
      </c>
      <c r="S45" s="178"/>
    </row>
    <row r="46" spans="1:19" ht="39" customHeight="1" x14ac:dyDescent="0.25">
      <c r="A46" s="26"/>
      <c r="B46" s="26"/>
      <c r="C46" s="26"/>
      <c r="D46" s="26"/>
      <c r="E46" s="170"/>
      <c r="F46" s="171"/>
      <c r="G46" s="172"/>
      <c r="H46" s="171"/>
      <c r="I46" s="173"/>
      <c r="J46" s="174"/>
      <c r="K46" s="171"/>
      <c r="L46" s="26"/>
      <c r="M46" s="175">
        <f t="shared" si="0"/>
        <v>0</v>
      </c>
      <c r="N46" s="26"/>
      <c r="O46" s="176">
        <f t="shared" si="1"/>
        <v>0</v>
      </c>
      <c r="P46" s="26"/>
      <c r="Q46" s="26"/>
      <c r="R46" s="172">
        <f t="shared" si="2"/>
        <v>0</v>
      </c>
      <c r="S46" s="178"/>
    </row>
    <row r="47" spans="1:19" ht="39" customHeight="1" x14ac:dyDescent="0.25">
      <c r="A47" s="26"/>
      <c r="B47" s="26"/>
      <c r="C47" s="26"/>
      <c r="D47" s="26"/>
      <c r="E47" s="170"/>
      <c r="F47" s="171"/>
      <c r="G47" s="172"/>
      <c r="H47" s="171"/>
      <c r="I47" s="173"/>
      <c r="J47" s="174"/>
      <c r="K47" s="171"/>
      <c r="L47" s="26"/>
      <c r="M47" s="175">
        <f t="shared" si="0"/>
        <v>0</v>
      </c>
      <c r="N47" s="26"/>
      <c r="O47" s="176">
        <f t="shared" si="1"/>
        <v>0</v>
      </c>
      <c r="P47" s="26"/>
      <c r="Q47" s="26"/>
      <c r="R47" s="172">
        <f t="shared" si="2"/>
        <v>0</v>
      </c>
      <c r="S47" s="177"/>
    </row>
    <row r="48" spans="1:19" ht="39" customHeight="1" x14ac:dyDescent="0.25">
      <c r="A48" s="26"/>
      <c r="B48" s="26"/>
      <c r="C48" s="26"/>
      <c r="D48" s="26"/>
      <c r="E48" s="170"/>
      <c r="F48" s="171"/>
      <c r="G48" s="172"/>
      <c r="H48" s="171"/>
      <c r="I48" s="173"/>
      <c r="J48" s="174"/>
      <c r="K48" s="171"/>
      <c r="L48" s="26"/>
      <c r="M48" s="175">
        <f t="shared" si="0"/>
        <v>0</v>
      </c>
      <c r="N48" s="26"/>
      <c r="O48" s="176">
        <f t="shared" si="1"/>
        <v>0</v>
      </c>
      <c r="P48" s="26"/>
      <c r="Q48" s="26"/>
      <c r="R48" s="172">
        <f t="shared" si="2"/>
        <v>0</v>
      </c>
      <c r="S48" s="177"/>
    </row>
    <row r="49" spans="1:19" ht="39" customHeight="1" x14ac:dyDescent="0.25">
      <c r="A49" s="26"/>
      <c r="B49" s="26"/>
      <c r="C49" s="26"/>
      <c r="D49" s="26"/>
      <c r="E49" s="170"/>
      <c r="F49" s="171"/>
      <c r="G49" s="172"/>
      <c r="H49" s="171"/>
      <c r="I49" s="173"/>
      <c r="J49" s="174"/>
      <c r="K49" s="171"/>
      <c r="L49" s="26"/>
      <c r="M49" s="175">
        <f t="shared" si="0"/>
        <v>0</v>
      </c>
      <c r="N49" s="26"/>
      <c r="O49" s="176">
        <f t="shared" si="1"/>
        <v>0</v>
      </c>
      <c r="P49" s="26"/>
      <c r="Q49" s="26"/>
      <c r="R49" s="172">
        <f t="shared" si="2"/>
        <v>0</v>
      </c>
      <c r="S49" s="177"/>
    </row>
    <row r="50" spans="1:19" ht="39" customHeight="1" x14ac:dyDescent="0.25">
      <c r="A50" s="26"/>
      <c r="B50" s="26"/>
      <c r="C50" s="26"/>
      <c r="D50" s="26"/>
      <c r="E50" s="170"/>
      <c r="F50" s="171"/>
      <c r="G50" s="172"/>
      <c r="H50" s="171"/>
      <c r="I50" s="173"/>
      <c r="J50" s="174"/>
      <c r="K50" s="171"/>
      <c r="L50" s="26"/>
      <c r="M50" s="175">
        <f t="shared" si="0"/>
        <v>0</v>
      </c>
      <c r="N50" s="26"/>
      <c r="O50" s="176">
        <f t="shared" si="1"/>
        <v>0</v>
      </c>
      <c r="P50" s="26"/>
      <c r="Q50" s="26"/>
      <c r="R50" s="172">
        <f t="shared" si="2"/>
        <v>0</v>
      </c>
      <c r="S50" s="177"/>
    </row>
    <row r="51" spans="1:19" ht="39" customHeight="1" x14ac:dyDescent="0.25">
      <c r="A51" s="26"/>
      <c r="B51" s="26"/>
      <c r="C51" s="26"/>
      <c r="D51" s="26"/>
      <c r="E51" s="170"/>
      <c r="F51" s="171"/>
      <c r="G51" s="172"/>
      <c r="H51" s="171"/>
      <c r="I51" s="173"/>
      <c r="J51" s="174"/>
      <c r="K51" s="171"/>
      <c r="L51" s="26"/>
      <c r="M51" s="175">
        <f t="shared" si="0"/>
        <v>0</v>
      </c>
      <c r="N51" s="26"/>
      <c r="O51" s="176">
        <f t="shared" si="1"/>
        <v>0</v>
      </c>
      <c r="P51" s="26"/>
      <c r="Q51" s="26"/>
      <c r="R51" s="172">
        <f t="shared" si="2"/>
        <v>0</v>
      </c>
      <c r="S51" s="177"/>
    </row>
    <row r="52" spans="1:19" ht="39" customHeight="1" x14ac:dyDescent="0.25">
      <c r="A52" s="26"/>
      <c r="B52" s="26"/>
      <c r="C52" s="26"/>
      <c r="D52" s="26"/>
      <c r="E52" s="170"/>
      <c r="F52" s="171"/>
      <c r="G52" s="172"/>
      <c r="H52" s="171"/>
      <c r="I52" s="173"/>
      <c r="J52" s="174"/>
      <c r="K52" s="171"/>
      <c r="L52" s="26"/>
      <c r="M52" s="175">
        <f t="shared" si="0"/>
        <v>0</v>
      </c>
      <c r="N52" s="26"/>
      <c r="O52" s="176">
        <f t="shared" si="1"/>
        <v>0</v>
      </c>
      <c r="P52" s="26"/>
      <c r="Q52" s="26"/>
      <c r="R52" s="172">
        <f t="shared" si="2"/>
        <v>0</v>
      </c>
      <c r="S52" s="177"/>
    </row>
    <row r="53" spans="1:19" ht="39" customHeight="1" x14ac:dyDescent="0.25">
      <c r="A53" s="26"/>
      <c r="B53" s="26"/>
      <c r="C53" s="26"/>
      <c r="D53" s="26"/>
      <c r="E53" s="170"/>
      <c r="F53" s="171"/>
      <c r="G53" s="172"/>
      <c r="H53" s="171"/>
      <c r="I53" s="173"/>
      <c r="J53" s="174"/>
      <c r="K53" s="171"/>
      <c r="L53" s="26"/>
      <c r="M53" s="175">
        <f t="shared" si="0"/>
        <v>0</v>
      </c>
      <c r="N53" s="26"/>
      <c r="O53" s="176">
        <f t="shared" si="1"/>
        <v>0</v>
      </c>
      <c r="P53" s="26"/>
      <c r="Q53" s="26"/>
      <c r="R53" s="172">
        <f t="shared" si="2"/>
        <v>0</v>
      </c>
      <c r="S53" s="177"/>
    </row>
    <row r="54" spans="1:19" ht="39" customHeight="1" x14ac:dyDescent="0.25">
      <c r="A54" s="26"/>
      <c r="B54" s="26"/>
      <c r="C54" s="26"/>
      <c r="D54" s="26"/>
      <c r="E54" s="170"/>
      <c r="F54" s="171"/>
      <c r="G54" s="172"/>
      <c r="H54" s="171"/>
      <c r="I54" s="173"/>
      <c r="J54" s="174"/>
      <c r="K54" s="171"/>
      <c r="L54" s="26"/>
      <c r="M54" s="175">
        <f t="shared" si="0"/>
        <v>0</v>
      </c>
      <c r="N54" s="26"/>
      <c r="O54" s="176">
        <f t="shared" si="1"/>
        <v>0</v>
      </c>
      <c r="P54" s="26"/>
      <c r="Q54" s="26"/>
      <c r="R54" s="172">
        <f t="shared" si="2"/>
        <v>0</v>
      </c>
      <c r="S54" s="177"/>
    </row>
    <row r="55" spans="1:19" ht="39" customHeight="1" x14ac:dyDescent="0.25">
      <c r="A55" s="26"/>
      <c r="B55" s="26"/>
      <c r="C55" s="26"/>
      <c r="D55" s="26"/>
      <c r="E55" s="170"/>
      <c r="F55" s="171"/>
      <c r="G55" s="172"/>
      <c r="H55" s="171"/>
      <c r="I55" s="173"/>
      <c r="J55" s="174"/>
      <c r="K55" s="171"/>
      <c r="L55" s="26"/>
      <c r="M55" s="175">
        <f t="shared" si="0"/>
        <v>0</v>
      </c>
      <c r="N55" s="26"/>
      <c r="O55" s="176">
        <f t="shared" si="1"/>
        <v>0</v>
      </c>
      <c r="P55" s="26"/>
      <c r="Q55" s="26"/>
      <c r="R55" s="172">
        <f t="shared" si="2"/>
        <v>0</v>
      </c>
      <c r="S55" s="177"/>
    </row>
    <row r="56" spans="1:19" ht="39" hidden="1" customHeight="1" x14ac:dyDescent="0.25">
      <c r="A56" s="26"/>
      <c r="B56" s="26"/>
      <c r="C56" s="26"/>
      <c r="D56" s="26"/>
      <c r="E56" s="170"/>
      <c r="F56" s="171"/>
      <c r="G56" s="172"/>
      <c r="H56" s="171"/>
      <c r="I56" s="173"/>
      <c r="J56" s="174"/>
      <c r="K56" s="171"/>
      <c r="L56" s="26"/>
      <c r="M56" s="175">
        <f t="shared" si="0"/>
        <v>0</v>
      </c>
      <c r="N56" s="26"/>
      <c r="O56" s="176">
        <f t="shared" si="1"/>
        <v>0</v>
      </c>
      <c r="P56" s="26"/>
      <c r="Q56" s="26"/>
      <c r="R56" s="172">
        <f t="shared" si="2"/>
        <v>0</v>
      </c>
      <c r="S56" s="177"/>
    </row>
    <row r="57" spans="1:19" ht="39" hidden="1" customHeight="1" x14ac:dyDescent="0.25">
      <c r="A57" s="26"/>
      <c r="B57" s="26"/>
      <c r="C57" s="26"/>
      <c r="D57" s="26"/>
      <c r="E57" s="170"/>
      <c r="F57" s="171"/>
      <c r="G57" s="172"/>
      <c r="H57" s="171"/>
      <c r="I57" s="173"/>
      <c r="J57" s="174"/>
      <c r="K57" s="171"/>
      <c r="L57" s="26"/>
      <c r="M57" s="175">
        <f t="shared" si="0"/>
        <v>0</v>
      </c>
      <c r="N57" s="26"/>
      <c r="O57" s="176">
        <f t="shared" si="1"/>
        <v>0</v>
      </c>
      <c r="P57" s="26"/>
      <c r="Q57" s="26"/>
      <c r="R57" s="172">
        <f t="shared" si="2"/>
        <v>0</v>
      </c>
      <c r="S57" s="177"/>
    </row>
    <row r="58" spans="1:19" ht="39" hidden="1" customHeight="1" x14ac:dyDescent="0.25">
      <c r="A58" s="26"/>
      <c r="B58" s="26"/>
      <c r="C58" s="26"/>
      <c r="D58" s="26"/>
      <c r="E58" s="170"/>
      <c r="F58" s="171"/>
      <c r="G58" s="172"/>
      <c r="H58" s="171"/>
      <c r="I58" s="173"/>
      <c r="J58" s="174"/>
      <c r="K58" s="171"/>
      <c r="L58" s="26"/>
      <c r="M58" s="175">
        <f t="shared" si="0"/>
        <v>0</v>
      </c>
      <c r="N58" s="26"/>
      <c r="O58" s="176">
        <f t="shared" si="1"/>
        <v>0</v>
      </c>
      <c r="P58" s="26"/>
      <c r="Q58" s="26"/>
      <c r="R58" s="172">
        <f t="shared" si="2"/>
        <v>0</v>
      </c>
      <c r="S58" s="177"/>
    </row>
    <row r="59" spans="1:19" ht="39" hidden="1" customHeight="1" x14ac:dyDescent="0.25">
      <c r="A59" s="26"/>
      <c r="B59" s="26"/>
      <c r="C59" s="26"/>
      <c r="D59" s="26"/>
      <c r="E59" s="170"/>
      <c r="F59" s="171"/>
      <c r="G59" s="172"/>
      <c r="H59" s="171"/>
      <c r="I59" s="173"/>
      <c r="J59" s="174"/>
      <c r="K59" s="171"/>
      <c r="L59" s="26"/>
      <c r="M59" s="175">
        <f t="shared" si="0"/>
        <v>0</v>
      </c>
      <c r="N59" s="26"/>
      <c r="O59" s="176">
        <f t="shared" si="1"/>
        <v>0</v>
      </c>
      <c r="P59" s="26"/>
      <c r="Q59" s="26"/>
      <c r="R59" s="172">
        <f t="shared" si="2"/>
        <v>0</v>
      </c>
      <c r="S59" s="177"/>
    </row>
    <row r="60" spans="1:19" ht="39" hidden="1" customHeight="1" x14ac:dyDescent="0.25">
      <c r="A60" s="26"/>
      <c r="B60" s="26"/>
      <c r="C60" s="26"/>
      <c r="D60" s="26"/>
      <c r="E60" s="170"/>
      <c r="F60" s="171"/>
      <c r="G60" s="172"/>
      <c r="H60" s="171"/>
      <c r="I60" s="173"/>
      <c r="J60" s="174"/>
      <c r="K60" s="171"/>
      <c r="L60" s="26"/>
      <c r="M60" s="175">
        <f t="shared" si="0"/>
        <v>0</v>
      </c>
      <c r="N60" s="26"/>
      <c r="O60" s="176">
        <f t="shared" si="1"/>
        <v>0</v>
      </c>
      <c r="P60" s="26"/>
      <c r="Q60" s="26"/>
      <c r="R60" s="172">
        <f t="shared" si="2"/>
        <v>0</v>
      </c>
      <c r="S60" s="177"/>
    </row>
    <row r="61" spans="1:19" ht="39" hidden="1" customHeight="1" x14ac:dyDescent="0.25">
      <c r="A61" s="26"/>
      <c r="B61" s="26"/>
      <c r="C61" s="26"/>
      <c r="D61" s="26"/>
      <c r="E61" s="170"/>
      <c r="F61" s="171"/>
      <c r="G61" s="172"/>
      <c r="H61" s="171"/>
      <c r="I61" s="173"/>
      <c r="J61" s="174"/>
      <c r="K61" s="171"/>
      <c r="L61" s="26"/>
      <c r="M61" s="175">
        <f t="shared" si="0"/>
        <v>0</v>
      </c>
      <c r="N61" s="26"/>
      <c r="O61" s="176">
        <f t="shared" si="1"/>
        <v>0</v>
      </c>
      <c r="P61" s="26"/>
      <c r="Q61" s="26"/>
      <c r="R61" s="172">
        <f t="shared" si="2"/>
        <v>0</v>
      </c>
      <c r="S61" s="177"/>
    </row>
    <row r="62" spans="1:19" ht="39" hidden="1" customHeight="1" x14ac:dyDescent="0.25">
      <c r="A62" s="26"/>
      <c r="B62" s="26"/>
      <c r="C62" s="26"/>
      <c r="D62" s="26"/>
      <c r="E62" s="170"/>
      <c r="F62" s="171"/>
      <c r="G62" s="172"/>
      <c r="H62" s="171"/>
      <c r="I62" s="173"/>
      <c r="J62" s="174"/>
      <c r="K62" s="171"/>
      <c r="L62" s="26"/>
      <c r="M62" s="175">
        <f t="shared" si="0"/>
        <v>0</v>
      </c>
      <c r="N62" s="26"/>
      <c r="O62" s="176">
        <f t="shared" si="1"/>
        <v>0</v>
      </c>
      <c r="P62" s="26"/>
      <c r="Q62" s="26"/>
      <c r="R62" s="172">
        <f t="shared" si="2"/>
        <v>0</v>
      </c>
      <c r="S62" s="177"/>
    </row>
    <row r="63" spans="1:19" ht="39" hidden="1" customHeight="1" x14ac:dyDescent="0.25">
      <c r="A63" s="26"/>
      <c r="B63" s="26"/>
      <c r="C63" s="26"/>
      <c r="D63" s="26"/>
      <c r="E63" s="170"/>
      <c r="F63" s="171"/>
      <c r="G63" s="172"/>
      <c r="H63" s="171"/>
      <c r="I63" s="173"/>
      <c r="J63" s="174"/>
      <c r="K63" s="171"/>
      <c r="L63" s="26"/>
      <c r="M63" s="175">
        <f t="shared" si="0"/>
        <v>0</v>
      </c>
      <c r="N63" s="26"/>
      <c r="O63" s="176">
        <f t="shared" si="1"/>
        <v>0</v>
      </c>
      <c r="P63" s="26"/>
      <c r="Q63" s="26"/>
      <c r="R63" s="172">
        <f t="shared" si="2"/>
        <v>0</v>
      </c>
      <c r="S63" s="177"/>
    </row>
    <row r="64" spans="1:19" ht="39" hidden="1" customHeight="1" x14ac:dyDescent="0.25">
      <c r="A64" s="26"/>
      <c r="B64" s="26"/>
      <c r="C64" s="26"/>
      <c r="D64" s="26"/>
      <c r="E64" s="170"/>
      <c r="F64" s="171"/>
      <c r="G64" s="172"/>
      <c r="H64" s="171"/>
      <c r="I64" s="173"/>
      <c r="J64" s="174"/>
      <c r="K64" s="171"/>
      <c r="L64" s="26"/>
      <c r="M64" s="175">
        <f t="shared" si="0"/>
        <v>0</v>
      </c>
      <c r="N64" s="26"/>
      <c r="O64" s="176">
        <f t="shared" si="1"/>
        <v>0</v>
      </c>
      <c r="P64" s="26"/>
      <c r="Q64" s="26"/>
      <c r="R64" s="172">
        <f t="shared" si="2"/>
        <v>0</v>
      </c>
      <c r="S64" s="177"/>
    </row>
    <row r="65" spans="1:19" ht="39" hidden="1" customHeight="1" x14ac:dyDescent="0.25">
      <c r="A65" s="26"/>
      <c r="B65" s="26"/>
      <c r="C65" s="26"/>
      <c r="D65" s="26"/>
      <c r="E65" s="170"/>
      <c r="F65" s="171"/>
      <c r="G65" s="172"/>
      <c r="H65" s="171"/>
      <c r="I65" s="173"/>
      <c r="J65" s="174"/>
      <c r="K65" s="171"/>
      <c r="L65" s="26"/>
      <c r="M65" s="175">
        <f t="shared" si="0"/>
        <v>0</v>
      </c>
      <c r="N65" s="26"/>
      <c r="O65" s="176">
        <f t="shared" si="1"/>
        <v>0</v>
      </c>
      <c r="P65" s="26"/>
      <c r="Q65" s="26"/>
      <c r="R65" s="172">
        <f t="shared" si="2"/>
        <v>0</v>
      </c>
      <c r="S65" s="177"/>
    </row>
    <row r="66" spans="1:19" ht="39" hidden="1" customHeight="1" x14ac:dyDescent="0.25">
      <c r="A66" s="26"/>
      <c r="B66" s="26"/>
      <c r="C66" s="26"/>
      <c r="D66" s="26"/>
      <c r="E66" s="170"/>
      <c r="F66" s="171"/>
      <c r="G66" s="172"/>
      <c r="H66" s="171"/>
      <c r="I66" s="173"/>
      <c r="J66" s="174"/>
      <c r="K66" s="171"/>
      <c r="L66" s="26"/>
      <c r="M66" s="175">
        <f t="shared" si="0"/>
        <v>0</v>
      </c>
      <c r="N66" s="26"/>
      <c r="O66" s="176">
        <f t="shared" si="1"/>
        <v>0</v>
      </c>
      <c r="P66" s="26"/>
      <c r="Q66" s="26"/>
      <c r="R66" s="172">
        <f t="shared" si="2"/>
        <v>0</v>
      </c>
      <c r="S66" s="177"/>
    </row>
    <row r="67" spans="1:19" ht="39" hidden="1" customHeight="1" x14ac:dyDescent="0.25">
      <c r="A67" s="26"/>
      <c r="B67" s="26"/>
      <c r="C67" s="26"/>
      <c r="D67" s="26"/>
      <c r="E67" s="170"/>
      <c r="F67" s="171"/>
      <c r="G67" s="172"/>
      <c r="H67" s="171"/>
      <c r="I67" s="173"/>
      <c r="J67" s="174"/>
      <c r="K67" s="171"/>
      <c r="L67" s="26"/>
      <c r="M67" s="175">
        <f t="shared" si="0"/>
        <v>0</v>
      </c>
      <c r="N67" s="26"/>
      <c r="O67" s="176">
        <f t="shared" si="1"/>
        <v>0</v>
      </c>
      <c r="P67" s="26"/>
      <c r="Q67" s="26"/>
      <c r="R67" s="172">
        <f t="shared" si="2"/>
        <v>0</v>
      </c>
      <c r="S67" s="177"/>
    </row>
    <row r="68" spans="1:19" ht="39" hidden="1" customHeight="1" x14ac:dyDescent="0.25">
      <c r="A68" s="26"/>
      <c r="B68" s="26"/>
      <c r="C68" s="26"/>
      <c r="D68" s="26"/>
      <c r="E68" s="170"/>
      <c r="F68" s="171"/>
      <c r="G68" s="172"/>
      <c r="H68" s="171"/>
      <c r="I68" s="173"/>
      <c r="J68" s="174"/>
      <c r="K68" s="171"/>
      <c r="L68" s="26"/>
      <c r="M68" s="175">
        <f t="shared" si="0"/>
        <v>0</v>
      </c>
      <c r="N68" s="26"/>
      <c r="O68" s="176">
        <f t="shared" si="1"/>
        <v>0</v>
      </c>
      <c r="P68" s="26"/>
      <c r="Q68" s="26"/>
      <c r="R68" s="172">
        <f t="shared" si="2"/>
        <v>0</v>
      </c>
      <c r="S68" s="177"/>
    </row>
    <row r="69" spans="1:19" ht="39" hidden="1" customHeight="1" x14ac:dyDescent="0.25">
      <c r="A69" s="26"/>
      <c r="B69" s="26"/>
      <c r="C69" s="26"/>
      <c r="D69" s="26"/>
      <c r="E69" s="170"/>
      <c r="F69" s="171"/>
      <c r="G69" s="172"/>
      <c r="H69" s="171"/>
      <c r="I69" s="173"/>
      <c r="J69" s="174"/>
      <c r="K69" s="171"/>
      <c r="L69" s="26"/>
      <c r="M69" s="175">
        <f t="shared" si="0"/>
        <v>0</v>
      </c>
      <c r="N69" s="26"/>
      <c r="O69" s="176">
        <f t="shared" si="1"/>
        <v>0</v>
      </c>
      <c r="P69" s="26"/>
      <c r="Q69" s="26"/>
      <c r="R69" s="172">
        <f t="shared" si="2"/>
        <v>0</v>
      </c>
      <c r="S69" s="177"/>
    </row>
    <row r="70" spans="1:19" ht="39" hidden="1" customHeight="1" x14ac:dyDescent="0.25">
      <c r="A70" s="26"/>
      <c r="B70" s="26"/>
      <c r="C70" s="26"/>
      <c r="D70" s="26"/>
      <c r="E70" s="170"/>
      <c r="F70" s="171"/>
      <c r="G70" s="172"/>
      <c r="H70" s="171"/>
      <c r="I70" s="173"/>
      <c r="J70" s="174"/>
      <c r="K70" s="171"/>
      <c r="L70" s="26"/>
      <c r="M70" s="175">
        <f t="shared" si="0"/>
        <v>0</v>
      </c>
      <c r="N70" s="26"/>
      <c r="O70" s="176">
        <f t="shared" si="1"/>
        <v>0</v>
      </c>
      <c r="P70" s="26"/>
      <c r="Q70" s="26"/>
      <c r="R70" s="172">
        <f t="shared" si="2"/>
        <v>0</v>
      </c>
      <c r="S70" s="177"/>
    </row>
    <row r="71" spans="1:19" ht="39" hidden="1" customHeight="1" thickBot="1" x14ac:dyDescent="0.3">
      <c r="A71" s="26"/>
      <c r="B71" s="26"/>
      <c r="C71" s="26"/>
      <c r="D71" s="26"/>
      <c r="E71" s="170"/>
      <c r="F71" s="171"/>
      <c r="G71" s="172"/>
      <c r="H71" s="171"/>
      <c r="I71" s="173"/>
      <c r="J71" s="174"/>
      <c r="K71" s="171"/>
      <c r="L71" s="26"/>
      <c r="M71" s="175">
        <f t="shared" si="0"/>
        <v>0</v>
      </c>
      <c r="N71" s="26"/>
      <c r="O71" s="176">
        <f t="shared" si="1"/>
        <v>0</v>
      </c>
      <c r="P71" s="26"/>
      <c r="Q71" s="26"/>
      <c r="R71" s="172">
        <f t="shared" si="2"/>
        <v>0</v>
      </c>
      <c r="S71" s="177"/>
    </row>
    <row r="72" spans="1:19" ht="39" hidden="1" customHeight="1" x14ac:dyDescent="0.25">
      <c r="A72" s="26"/>
      <c r="B72" s="26"/>
      <c r="C72" s="26"/>
      <c r="D72" s="26"/>
      <c r="E72" s="170"/>
      <c r="F72" s="171"/>
      <c r="G72" s="172"/>
      <c r="H72" s="171"/>
      <c r="I72" s="173"/>
      <c r="J72" s="174"/>
      <c r="K72" s="171"/>
      <c r="L72" s="26"/>
      <c r="M72" s="175">
        <f t="shared" si="0"/>
        <v>0</v>
      </c>
      <c r="N72" s="26"/>
      <c r="O72" s="176">
        <f t="shared" si="1"/>
        <v>0</v>
      </c>
      <c r="P72" s="26"/>
      <c r="Q72" s="26"/>
      <c r="R72" s="172">
        <f t="shared" si="2"/>
        <v>0</v>
      </c>
      <c r="S72" s="177"/>
    </row>
    <row r="73" spans="1:19" ht="39" hidden="1" customHeight="1" x14ac:dyDescent="0.25">
      <c r="A73" s="26"/>
      <c r="B73" s="26"/>
      <c r="C73" s="26"/>
      <c r="D73" s="26"/>
      <c r="E73" s="170"/>
      <c r="F73" s="171"/>
      <c r="G73" s="172"/>
      <c r="H73" s="171"/>
      <c r="I73" s="173"/>
      <c r="J73" s="174"/>
      <c r="K73" s="171"/>
      <c r="L73" s="26"/>
      <c r="M73" s="175">
        <f t="shared" si="0"/>
        <v>0</v>
      </c>
      <c r="N73" s="26"/>
      <c r="O73" s="176">
        <f t="shared" si="1"/>
        <v>0</v>
      </c>
      <c r="P73" s="26"/>
      <c r="Q73" s="26"/>
      <c r="R73" s="172">
        <f t="shared" si="2"/>
        <v>0</v>
      </c>
      <c r="S73" s="177"/>
    </row>
    <row r="74" spans="1:19" ht="39" hidden="1" customHeight="1" x14ac:dyDescent="0.25">
      <c r="A74" s="26"/>
      <c r="B74" s="26"/>
      <c r="C74" s="26"/>
      <c r="D74" s="26"/>
      <c r="E74" s="170"/>
      <c r="F74" s="171"/>
      <c r="G74" s="172"/>
      <c r="H74" s="171"/>
      <c r="I74" s="173"/>
      <c r="J74" s="174"/>
      <c r="K74" s="171"/>
      <c r="L74" s="26"/>
      <c r="M74" s="175">
        <f t="shared" si="0"/>
        <v>0</v>
      </c>
      <c r="N74" s="26"/>
      <c r="O74" s="176">
        <f t="shared" si="1"/>
        <v>0</v>
      </c>
      <c r="P74" s="26"/>
      <c r="Q74" s="26"/>
      <c r="R74" s="172">
        <f t="shared" si="2"/>
        <v>0</v>
      </c>
      <c r="S74" s="177"/>
    </row>
    <row r="75" spans="1:19" ht="39" hidden="1" customHeight="1" x14ac:dyDescent="0.25">
      <c r="A75" s="26"/>
      <c r="B75" s="26"/>
      <c r="C75" s="26"/>
      <c r="D75" s="26"/>
      <c r="E75" s="170"/>
      <c r="F75" s="171"/>
      <c r="G75" s="172"/>
      <c r="H75" s="171"/>
      <c r="I75" s="173"/>
      <c r="J75" s="174"/>
      <c r="K75" s="171"/>
      <c r="L75" s="26"/>
      <c r="M75" s="175">
        <f t="shared" si="0"/>
        <v>0</v>
      </c>
      <c r="N75" s="26"/>
      <c r="O75" s="176">
        <f t="shared" si="1"/>
        <v>0</v>
      </c>
      <c r="P75" s="26"/>
      <c r="Q75" s="26"/>
      <c r="R75" s="172">
        <f t="shared" si="2"/>
        <v>0</v>
      </c>
      <c r="S75" s="177"/>
    </row>
    <row r="76" spans="1:19" ht="39" hidden="1" customHeight="1" x14ac:dyDescent="0.25">
      <c r="A76" s="26"/>
      <c r="B76" s="26"/>
      <c r="C76" s="26"/>
      <c r="D76" s="26"/>
      <c r="E76" s="170"/>
      <c r="F76" s="171"/>
      <c r="G76" s="172"/>
      <c r="H76" s="171"/>
      <c r="I76" s="173"/>
      <c r="J76" s="174"/>
      <c r="K76" s="171"/>
      <c r="L76" s="26"/>
      <c r="M76" s="175">
        <f t="shared" si="0"/>
        <v>0</v>
      </c>
      <c r="N76" s="26"/>
      <c r="O76" s="176">
        <f t="shared" si="1"/>
        <v>0</v>
      </c>
      <c r="P76" s="26"/>
      <c r="Q76" s="26"/>
      <c r="R76" s="172">
        <f t="shared" si="2"/>
        <v>0</v>
      </c>
      <c r="S76" s="177"/>
    </row>
    <row r="77" spans="1:19" ht="39" hidden="1" customHeight="1" x14ac:dyDescent="0.25">
      <c r="A77" s="26"/>
      <c r="B77" s="26"/>
      <c r="C77" s="26"/>
      <c r="D77" s="26"/>
      <c r="E77" s="170"/>
      <c r="F77" s="171"/>
      <c r="G77" s="172"/>
      <c r="H77" s="171"/>
      <c r="I77" s="173"/>
      <c r="J77" s="174"/>
      <c r="K77" s="171"/>
      <c r="L77" s="26"/>
      <c r="M77" s="175">
        <f t="shared" si="0"/>
        <v>0</v>
      </c>
      <c r="N77" s="26"/>
      <c r="O77" s="176">
        <f t="shared" si="1"/>
        <v>0</v>
      </c>
      <c r="P77" s="26"/>
      <c r="Q77" s="26"/>
      <c r="R77" s="172">
        <f t="shared" si="2"/>
        <v>0</v>
      </c>
      <c r="S77" s="177"/>
    </row>
    <row r="78" spans="1:19" ht="39.75" customHeight="1" thickBot="1" x14ac:dyDescent="0.3">
      <c r="A78" s="180"/>
      <c r="B78" s="180"/>
      <c r="C78" s="180"/>
      <c r="D78" s="180"/>
      <c r="E78" s="170"/>
      <c r="F78" s="181"/>
      <c r="G78" s="182"/>
      <c r="H78" s="181"/>
      <c r="I78" s="183"/>
      <c r="J78" s="174"/>
      <c r="K78" s="184"/>
      <c r="L78" s="185"/>
      <c r="M78" s="175">
        <f>K78+L78</f>
        <v>0</v>
      </c>
      <c r="N78" s="185"/>
      <c r="O78" s="176">
        <f>IFERROR(N78/K78*100,)</f>
        <v>0</v>
      </c>
      <c r="P78" s="185"/>
      <c r="Q78" s="185"/>
      <c r="R78" s="172">
        <f>IFERROR(Q78/P78,)</f>
        <v>0</v>
      </c>
      <c r="S78" s="186"/>
    </row>
    <row r="79" spans="1:19" ht="36" customHeight="1" thickBot="1" x14ac:dyDescent="0.3">
      <c r="A79" s="410" t="s">
        <v>3</v>
      </c>
      <c r="B79" s="411"/>
      <c r="C79" s="411"/>
      <c r="D79" s="411"/>
      <c r="E79" s="411"/>
      <c r="F79" s="411"/>
      <c r="G79" s="411"/>
      <c r="H79" s="411"/>
      <c r="I79" s="411"/>
      <c r="J79" s="412"/>
      <c r="K79" s="187">
        <f>SUM(K13:K78)</f>
        <v>0</v>
      </c>
      <c r="L79" s="187">
        <f>SUM(L13:L78)</f>
        <v>0</v>
      </c>
      <c r="M79" s="187">
        <f>SUM(M13:M78)</f>
        <v>0</v>
      </c>
      <c r="N79" s="188">
        <f>SUM(N13:N78)</f>
        <v>0</v>
      </c>
      <c r="O79" s="189">
        <f>IFERROR(N79/K79*100,)</f>
        <v>0</v>
      </c>
      <c r="P79" s="188">
        <f>SUM(P13:P78)</f>
        <v>0</v>
      </c>
      <c r="Q79" s="188">
        <f>SUM(Q13:Q78)</f>
        <v>0</v>
      </c>
      <c r="R79" s="188"/>
      <c r="S79" s="190"/>
    </row>
    <row r="80" spans="1:19" x14ac:dyDescent="0.25">
      <c r="A80" s="413"/>
      <c r="B80" s="413"/>
      <c r="C80" s="191"/>
      <c r="D80" s="191"/>
      <c r="E80" s="191"/>
    </row>
    <row r="81" spans="1:19" x14ac:dyDescent="0.25">
      <c r="A81" s="192"/>
      <c r="B81" s="193"/>
      <c r="C81" s="193"/>
      <c r="D81" s="194"/>
      <c r="E81" s="195"/>
      <c r="F81" s="196"/>
      <c r="G81" s="194"/>
      <c r="H81" s="196"/>
      <c r="I81" s="194"/>
      <c r="J81" s="194"/>
      <c r="K81" s="197"/>
      <c r="L81" s="197"/>
      <c r="M81" s="197"/>
      <c r="N81" s="198"/>
      <c r="O81" s="198"/>
      <c r="P81" s="197"/>
      <c r="Q81" s="198"/>
      <c r="R81" s="198"/>
      <c r="S81" s="194"/>
    </row>
    <row r="82" spans="1:19" x14ac:dyDescent="0.25">
      <c r="E82" s="48"/>
      <c r="F82" s="199"/>
      <c r="G82" s="191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ht="46.5" customHeight="1" x14ac:dyDescent="0.4">
      <c r="A83" s="414" t="s">
        <v>270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6"/>
    </row>
    <row r="84" spans="1:19" ht="31.15" customHeight="1" x14ac:dyDescent="0.25">
      <c r="A84" s="417" t="s">
        <v>271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9"/>
    </row>
    <row r="85" spans="1:19" x14ac:dyDescent="0.25">
      <c r="A85" s="420"/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2"/>
    </row>
    <row r="86" spans="1:19" x14ac:dyDescent="0.25">
      <c r="A86" s="420"/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2"/>
    </row>
    <row r="87" spans="1:19" x14ac:dyDescent="0.25">
      <c r="A87" s="420"/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2"/>
    </row>
    <row r="88" spans="1:19" x14ac:dyDescent="0.25">
      <c r="A88" s="420"/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2"/>
    </row>
    <row r="89" spans="1:19" x14ac:dyDescent="0.25">
      <c r="A89" s="420"/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2"/>
    </row>
    <row r="90" spans="1:19" x14ac:dyDescent="0.25">
      <c r="A90" s="420"/>
      <c r="B90" s="421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2"/>
    </row>
    <row r="91" spans="1:19" x14ac:dyDescent="0.25">
      <c r="A91" s="420"/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2"/>
    </row>
    <row r="92" spans="1:19" x14ac:dyDescent="0.25">
      <c r="A92" s="420"/>
      <c r="B92" s="421"/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2"/>
    </row>
    <row r="93" spans="1:19" x14ac:dyDescent="0.25">
      <c r="A93" s="420"/>
      <c r="B93" s="421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2"/>
    </row>
    <row r="94" spans="1:19" x14ac:dyDescent="0.25">
      <c r="A94" s="420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2"/>
    </row>
    <row r="95" spans="1:19" x14ac:dyDescent="0.25">
      <c r="A95" s="420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2"/>
    </row>
    <row r="96" spans="1:19" x14ac:dyDescent="0.25">
      <c r="A96" s="420"/>
      <c r="B96" s="421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2"/>
    </row>
    <row r="97" spans="1:19" x14ac:dyDescent="0.25">
      <c r="A97" s="420"/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2"/>
    </row>
    <row r="98" spans="1:19" x14ac:dyDescent="0.25">
      <c r="A98" s="420"/>
      <c r="B98" s="42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2"/>
    </row>
    <row r="99" spans="1:19" x14ac:dyDescent="0.25">
      <c r="A99" s="420"/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2"/>
    </row>
    <row r="100" spans="1:19" x14ac:dyDescent="0.25">
      <c r="A100" s="420"/>
      <c r="B100" s="421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2"/>
    </row>
    <row r="101" spans="1:19" x14ac:dyDescent="0.25">
      <c r="A101" s="420"/>
      <c r="B101" s="421"/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  <c r="R101" s="421"/>
      <c r="S101" s="422"/>
    </row>
    <row r="102" spans="1:19" x14ac:dyDescent="0.25">
      <c r="A102" s="420"/>
      <c r="B102" s="421"/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2"/>
    </row>
    <row r="103" spans="1:19" x14ac:dyDescent="0.25">
      <c r="A103" s="423"/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5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56"/>
  <sheetViews>
    <sheetView showGridLines="0" zoomScale="80" zoomScaleNormal="80" workbookViewId="0">
      <selection activeCell="N34" activeCellId="1" sqref="A30:Q37 N34"/>
    </sheetView>
  </sheetViews>
  <sheetFormatPr defaultColWidth="8.85546875" defaultRowHeight="15" x14ac:dyDescent="0.25"/>
  <cols>
    <col min="1" max="1" width="22.42578125" customWidth="1"/>
    <col min="2" max="4" width="8.7109375" style="50" customWidth="1"/>
    <col min="5" max="5" width="30.28515625" customWidth="1"/>
    <col min="6" max="6" width="19.85546875" customWidth="1"/>
    <col min="7" max="7" width="1.85546875" customWidth="1"/>
    <col min="8" max="8" width="15.7109375" customWidth="1"/>
    <col min="9" max="9" width="12.85546875" bestFit="1" customWidth="1"/>
    <col min="10" max="10" width="12.85546875" customWidth="1"/>
    <col min="11" max="11" width="13.42578125" customWidth="1"/>
    <col min="12" max="12" width="13.140625" customWidth="1"/>
    <col min="13" max="13" width="15.42578125" customWidth="1"/>
    <col min="14" max="14" width="14.140625" customWidth="1"/>
    <col min="15" max="15" width="12.28515625" customWidth="1"/>
    <col min="16" max="17" width="13" customWidth="1"/>
    <col min="18" max="18" width="15.42578125" customWidth="1"/>
    <col min="19" max="19" width="15.85546875" customWidth="1"/>
    <col min="20" max="20" width="9.42578125" customWidth="1"/>
    <col min="22" max="22" width="11.42578125" bestFit="1" customWidth="1"/>
  </cols>
  <sheetData>
    <row r="5" spans="1:30" s="237" customFormat="1" ht="24.75" customHeight="1" x14ac:dyDescent="0.3">
      <c r="A5" s="236" t="s">
        <v>185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W5" s="238"/>
      <c r="X5" s="239"/>
    </row>
    <row r="6" spans="1:30" ht="21.75" customHeight="1" x14ac:dyDescent="0.25">
      <c r="A6" s="431" t="s">
        <v>183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W6" s="51"/>
      <c r="X6" s="52"/>
    </row>
    <row r="7" spans="1:30" s="53" customFormat="1" ht="26.25" customHeight="1" x14ac:dyDescent="0.3">
      <c r="A7" s="234" t="s">
        <v>297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5"/>
      <c r="W7" s="54"/>
      <c r="X7" s="55"/>
    </row>
    <row r="9" spans="1:30" s="58" customFormat="1" ht="18.75" hidden="1" x14ac:dyDescent="0.3">
      <c r="A9" s="56"/>
      <c r="B9" s="57"/>
      <c r="C9" s="57"/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W9" s="59"/>
      <c r="X9" s="60"/>
    </row>
    <row r="10" spans="1:30" s="62" customFormat="1" ht="27" customHeight="1" x14ac:dyDescent="0.3">
      <c r="A10" s="438" t="s">
        <v>38</v>
      </c>
      <c r="B10" s="434" t="s">
        <v>151</v>
      </c>
      <c r="C10" s="441" t="s">
        <v>329</v>
      </c>
      <c r="D10" s="439" t="s">
        <v>147</v>
      </c>
      <c r="E10" s="434" t="s">
        <v>158</v>
      </c>
      <c r="F10" s="439" t="s">
        <v>294</v>
      </c>
      <c r="G10" s="61"/>
      <c r="H10" s="435" t="s">
        <v>12</v>
      </c>
      <c r="I10" s="435"/>
      <c r="J10" s="434" t="s">
        <v>159</v>
      </c>
      <c r="K10" s="435" t="s">
        <v>160</v>
      </c>
      <c r="L10" s="435"/>
      <c r="M10" s="435"/>
      <c r="N10" s="435"/>
      <c r="O10" s="435"/>
      <c r="P10" s="436" t="s">
        <v>161</v>
      </c>
      <c r="Q10" s="436" t="s">
        <v>162</v>
      </c>
      <c r="R10" s="434" t="s">
        <v>20</v>
      </c>
      <c r="S10" s="435" t="s">
        <v>3</v>
      </c>
      <c r="T10" s="435" t="s">
        <v>163</v>
      </c>
      <c r="W10" s="59"/>
      <c r="X10" s="63"/>
    </row>
    <row r="11" spans="1:30" s="62" customFormat="1" ht="53.25" customHeight="1" x14ac:dyDescent="0.25">
      <c r="A11" s="438"/>
      <c r="B11" s="434"/>
      <c r="C11" s="441"/>
      <c r="D11" s="440"/>
      <c r="E11" s="434"/>
      <c r="F11" s="440"/>
      <c r="G11" s="64"/>
      <c r="H11" s="240" t="s">
        <v>317</v>
      </c>
      <c r="I11" s="240" t="s">
        <v>164</v>
      </c>
      <c r="J11" s="434"/>
      <c r="K11" s="240" t="s">
        <v>164</v>
      </c>
      <c r="L11" s="240" t="s">
        <v>165</v>
      </c>
      <c r="M11" s="240" t="s">
        <v>166</v>
      </c>
      <c r="N11" s="240" t="s">
        <v>167</v>
      </c>
      <c r="O11" s="240" t="s">
        <v>168</v>
      </c>
      <c r="P11" s="436"/>
      <c r="Q11" s="436"/>
      <c r="R11" s="434"/>
      <c r="S11" s="435"/>
      <c r="T11" s="435"/>
      <c r="V11" s="445" t="s">
        <v>319</v>
      </c>
      <c r="W11" s="445"/>
      <c r="X11" s="445"/>
      <c r="Y11" s="445"/>
      <c r="Z11" s="445"/>
      <c r="AA11" s="445"/>
      <c r="AB11" s="445"/>
      <c r="AC11" s="445"/>
      <c r="AD11" s="445"/>
    </row>
    <row r="12" spans="1:30" s="56" customFormat="1" ht="23.25" customHeight="1" x14ac:dyDescent="0.3">
      <c r="A12" s="81">
        <f>'Quadro Geral'!A10</f>
        <v>0</v>
      </c>
      <c r="B12" s="82">
        <f>'Quadro Geral'!B10</f>
        <v>0</v>
      </c>
      <c r="C12" s="82">
        <f>'Quadro Geral'!C10</f>
        <v>0</v>
      </c>
      <c r="D12" s="83">
        <f>'Quadro Geral'!D10</f>
        <v>0</v>
      </c>
      <c r="E12" s="84">
        <f>'Quadro Geral'!E10</f>
        <v>0</v>
      </c>
      <c r="F12" s="65">
        <f>'Quadro Geral'!M10</f>
        <v>0</v>
      </c>
      <c r="G12" s="66"/>
      <c r="H12" s="78"/>
      <c r="I12" s="78"/>
      <c r="J12" s="78"/>
      <c r="K12" s="78"/>
      <c r="L12" s="78"/>
      <c r="M12" s="78"/>
      <c r="N12" s="78"/>
      <c r="O12" s="78"/>
      <c r="P12" s="78"/>
      <c r="Q12" s="79">
        <f>SUM(H12:P12)</f>
        <v>0</v>
      </c>
      <c r="R12" s="78"/>
      <c r="S12" s="79">
        <f>Q12+R12</f>
        <v>0</v>
      </c>
      <c r="T12" s="80">
        <f>IFERROR(S12/$S$43*100,0)</f>
        <v>0</v>
      </c>
      <c r="V12" s="67"/>
    </row>
    <row r="13" spans="1:30" s="56" customFormat="1" ht="23.25" customHeight="1" x14ac:dyDescent="0.3">
      <c r="A13" s="81">
        <f>'Quadro Geral'!A11</f>
        <v>0</v>
      </c>
      <c r="B13" s="82">
        <f>'Quadro Geral'!B11</f>
        <v>0</v>
      </c>
      <c r="C13" s="82">
        <f>'Quadro Geral'!C11</f>
        <v>0</v>
      </c>
      <c r="D13" s="83">
        <f>'Quadro Geral'!D11</f>
        <v>0</v>
      </c>
      <c r="E13" s="84">
        <f>'Quadro Geral'!E11</f>
        <v>0</v>
      </c>
      <c r="F13" s="65">
        <f>'Quadro Geral'!M11</f>
        <v>0</v>
      </c>
      <c r="G13" s="66"/>
      <c r="H13" s="78"/>
      <c r="I13" s="78"/>
      <c r="J13" s="78"/>
      <c r="K13" s="78"/>
      <c r="L13" s="78"/>
      <c r="M13" s="78"/>
      <c r="N13" s="78"/>
      <c r="O13" s="78"/>
      <c r="P13" s="78"/>
      <c r="Q13" s="79">
        <f t="shared" ref="Q13:Q42" si="0">SUM(H13:P13)</f>
        <v>0</v>
      </c>
      <c r="R13" s="78"/>
      <c r="S13" s="79">
        <f t="shared" ref="S13:S39" si="1">Q13+R13</f>
        <v>0</v>
      </c>
      <c r="T13" s="80">
        <f>IFERROR(S13/$S$43*100,0)</f>
        <v>0</v>
      </c>
      <c r="U13" s="68"/>
      <c r="V13" s="67"/>
    </row>
    <row r="14" spans="1:30" s="56" customFormat="1" ht="23.25" customHeight="1" x14ac:dyDescent="0.3">
      <c r="A14" s="81">
        <f>'Quadro Geral'!A12</f>
        <v>0</v>
      </c>
      <c r="B14" s="82">
        <f>'Quadro Geral'!B12</f>
        <v>0</v>
      </c>
      <c r="C14" s="82">
        <f>'Quadro Geral'!C12</f>
        <v>0</v>
      </c>
      <c r="D14" s="83">
        <f>'Quadro Geral'!D12</f>
        <v>0</v>
      </c>
      <c r="E14" s="84">
        <f>'Quadro Geral'!E12</f>
        <v>0</v>
      </c>
      <c r="F14" s="65">
        <f>'Quadro Geral'!M12</f>
        <v>0</v>
      </c>
      <c r="G14" s="66"/>
      <c r="H14" s="78"/>
      <c r="I14" s="78"/>
      <c r="J14" s="78"/>
      <c r="K14" s="78"/>
      <c r="L14" s="78"/>
      <c r="M14" s="78"/>
      <c r="N14" s="78"/>
      <c r="O14" s="78"/>
      <c r="P14" s="78"/>
      <c r="Q14" s="79">
        <f t="shared" si="0"/>
        <v>0</v>
      </c>
      <c r="R14" s="78"/>
      <c r="S14" s="79">
        <f t="shared" si="1"/>
        <v>0</v>
      </c>
      <c r="T14" s="80">
        <f t="shared" ref="T14:T39" si="2">IFERROR(S14/$S$43*100,0)</f>
        <v>0</v>
      </c>
      <c r="U14" s="68"/>
      <c r="V14" s="67"/>
    </row>
    <row r="15" spans="1:30" s="56" customFormat="1" ht="23.25" customHeight="1" x14ac:dyDescent="0.3">
      <c r="A15" s="81">
        <f>'Quadro Geral'!A13</f>
        <v>0</v>
      </c>
      <c r="B15" s="82">
        <f>'Quadro Geral'!B13</f>
        <v>0</v>
      </c>
      <c r="C15" s="82">
        <f>'Quadro Geral'!C13</f>
        <v>0</v>
      </c>
      <c r="D15" s="83">
        <f>'Quadro Geral'!D13</f>
        <v>0</v>
      </c>
      <c r="E15" s="84">
        <f>'Quadro Geral'!E13</f>
        <v>0</v>
      </c>
      <c r="F15" s="65">
        <f>'Quadro Geral'!M13</f>
        <v>0</v>
      </c>
      <c r="G15" s="66"/>
      <c r="H15" s="78"/>
      <c r="I15" s="78"/>
      <c r="J15" s="78"/>
      <c r="K15" s="78"/>
      <c r="L15" s="78"/>
      <c r="M15" s="78"/>
      <c r="N15" s="78"/>
      <c r="O15" s="78"/>
      <c r="P15" s="78"/>
      <c r="Q15" s="79">
        <f t="shared" si="0"/>
        <v>0</v>
      </c>
      <c r="R15" s="78"/>
      <c r="S15" s="79">
        <f t="shared" si="1"/>
        <v>0</v>
      </c>
      <c r="T15" s="80">
        <f t="shared" si="2"/>
        <v>0</v>
      </c>
      <c r="U15" s="68"/>
      <c r="V15" s="67"/>
    </row>
    <row r="16" spans="1:30" s="56" customFormat="1" ht="23.25" customHeight="1" x14ac:dyDescent="0.3">
      <c r="A16" s="81">
        <f>'Quadro Geral'!A14</f>
        <v>0</v>
      </c>
      <c r="B16" s="82">
        <f>'Quadro Geral'!B14</f>
        <v>0</v>
      </c>
      <c r="C16" s="82">
        <f>'Quadro Geral'!C14</f>
        <v>0</v>
      </c>
      <c r="D16" s="83">
        <f>'Quadro Geral'!D14</f>
        <v>0</v>
      </c>
      <c r="E16" s="84">
        <f>'Quadro Geral'!E14</f>
        <v>0</v>
      </c>
      <c r="F16" s="65">
        <f>'Quadro Geral'!M14</f>
        <v>0</v>
      </c>
      <c r="G16" s="66"/>
      <c r="H16" s="78"/>
      <c r="I16" s="78"/>
      <c r="J16" s="78"/>
      <c r="K16" s="78"/>
      <c r="L16" s="78"/>
      <c r="M16" s="78"/>
      <c r="N16" s="78"/>
      <c r="O16" s="78"/>
      <c r="P16" s="78"/>
      <c r="Q16" s="79">
        <f t="shared" si="0"/>
        <v>0</v>
      </c>
      <c r="R16" s="78"/>
      <c r="S16" s="79">
        <f t="shared" si="1"/>
        <v>0</v>
      </c>
      <c r="T16" s="80">
        <f t="shared" si="2"/>
        <v>0</v>
      </c>
      <c r="U16" s="68"/>
      <c r="V16" s="67"/>
    </row>
    <row r="17" spans="1:22" s="56" customFormat="1" ht="23.25" customHeight="1" x14ac:dyDescent="0.3">
      <c r="A17" s="81">
        <f>'Quadro Geral'!A15</f>
        <v>0</v>
      </c>
      <c r="B17" s="82">
        <f>'Quadro Geral'!B15</f>
        <v>0</v>
      </c>
      <c r="C17" s="82">
        <f>'Quadro Geral'!C15</f>
        <v>0</v>
      </c>
      <c r="D17" s="83">
        <f>'Quadro Geral'!D15</f>
        <v>0</v>
      </c>
      <c r="E17" s="84">
        <f>'Quadro Geral'!E15</f>
        <v>0</v>
      </c>
      <c r="F17" s="65">
        <f>'Quadro Geral'!M15</f>
        <v>0</v>
      </c>
      <c r="G17" s="66"/>
      <c r="H17" s="78"/>
      <c r="I17" s="78"/>
      <c r="J17" s="78"/>
      <c r="K17" s="78"/>
      <c r="L17" s="78"/>
      <c r="M17" s="78"/>
      <c r="N17" s="78"/>
      <c r="O17" s="78"/>
      <c r="P17" s="78"/>
      <c r="Q17" s="79">
        <f t="shared" si="0"/>
        <v>0</v>
      </c>
      <c r="R17" s="78"/>
      <c r="S17" s="79">
        <f t="shared" si="1"/>
        <v>0</v>
      </c>
      <c r="T17" s="80">
        <f t="shared" si="2"/>
        <v>0</v>
      </c>
      <c r="U17" s="68"/>
      <c r="V17" s="67"/>
    </row>
    <row r="18" spans="1:22" s="56" customFormat="1" ht="23.25" customHeight="1" x14ac:dyDescent="0.3">
      <c r="A18" s="81">
        <f>'Quadro Geral'!A16</f>
        <v>0</v>
      </c>
      <c r="B18" s="82">
        <f>'Quadro Geral'!B16</f>
        <v>0</v>
      </c>
      <c r="C18" s="82">
        <f>'Quadro Geral'!C16</f>
        <v>0</v>
      </c>
      <c r="D18" s="83">
        <f>'Quadro Geral'!D16</f>
        <v>0</v>
      </c>
      <c r="E18" s="84">
        <f>'Quadro Geral'!E16</f>
        <v>0</v>
      </c>
      <c r="F18" s="65">
        <f>'Quadro Geral'!M16</f>
        <v>0</v>
      </c>
      <c r="G18" s="66"/>
      <c r="H18" s="78"/>
      <c r="I18" s="78"/>
      <c r="J18" s="78"/>
      <c r="K18" s="78"/>
      <c r="L18" s="78"/>
      <c r="M18" s="78"/>
      <c r="N18" s="78"/>
      <c r="O18" s="78"/>
      <c r="P18" s="78"/>
      <c r="Q18" s="79">
        <f t="shared" si="0"/>
        <v>0</v>
      </c>
      <c r="R18" s="78"/>
      <c r="S18" s="79">
        <f t="shared" si="1"/>
        <v>0</v>
      </c>
      <c r="T18" s="80">
        <f t="shared" si="2"/>
        <v>0</v>
      </c>
      <c r="U18" s="68"/>
      <c r="V18" s="67"/>
    </row>
    <row r="19" spans="1:22" s="56" customFormat="1" ht="23.25" customHeight="1" x14ac:dyDescent="0.3">
      <c r="A19" s="81">
        <f>'Quadro Geral'!A17</f>
        <v>0</v>
      </c>
      <c r="B19" s="82">
        <f>'Quadro Geral'!B17</f>
        <v>0</v>
      </c>
      <c r="C19" s="82">
        <f>'Quadro Geral'!C17</f>
        <v>0</v>
      </c>
      <c r="D19" s="83">
        <f>'Quadro Geral'!D17</f>
        <v>0</v>
      </c>
      <c r="E19" s="84">
        <f>'Quadro Geral'!E17</f>
        <v>0</v>
      </c>
      <c r="F19" s="65">
        <f>'Quadro Geral'!M17</f>
        <v>0</v>
      </c>
      <c r="G19" s="66"/>
      <c r="H19" s="78"/>
      <c r="I19" s="78"/>
      <c r="J19" s="78"/>
      <c r="K19" s="78"/>
      <c r="L19" s="78"/>
      <c r="M19" s="78"/>
      <c r="N19" s="78"/>
      <c r="O19" s="78"/>
      <c r="P19" s="78"/>
      <c r="Q19" s="79">
        <f t="shared" si="0"/>
        <v>0</v>
      </c>
      <c r="R19" s="78"/>
      <c r="S19" s="79">
        <f t="shared" si="1"/>
        <v>0</v>
      </c>
      <c r="T19" s="80">
        <f t="shared" si="2"/>
        <v>0</v>
      </c>
      <c r="U19" s="68"/>
      <c r="V19" s="67"/>
    </row>
    <row r="20" spans="1:22" s="56" customFormat="1" ht="23.25" customHeight="1" x14ac:dyDescent="0.3">
      <c r="A20" s="81">
        <f>'Quadro Geral'!A18</f>
        <v>0</v>
      </c>
      <c r="B20" s="82">
        <f>'Quadro Geral'!B18</f>
        <v>0</v>
      </c>
      <c r="C20" s="82">
        <f>'Quadro Geral'!C18</f>
        <v>0</v>
      </c>
      <c r="D20" s="83">
        <f>'Quadro Geral'!D18</f>
        <v>0</v>
      </c>
      <c r="E20" s="84">
        <f>'Quadro Geral'!E18</f>
        <v>0</v>
      </c>
      <c r="F20" s="65">
        <f>'Quadro Geral'!M18</f>
        <v>0</v>
      </c>
      <c r="G20" s="66"/>
      <c r="H20" s="78"/>
      <c r="I20" s="78"/>
      <c r="J20" s="78"/>
      <c r="K20" s="78"/>
      <c r="L20" s="78"/>
      <c r="M20" s="78"/>
      <c r="N20" s="78"/>
      <c r="O20" s="78"/>
      <c r="P20" s="78"/>
      <c r="Q20" s="79">
        <f t="shared" si="0"/>
        <v>0</v>
      </c>
      <c r="R20" s="78"/>
      <c r="S20" s="79">
        <f t="shared" si="1"/>
        <v>0</v>
      </c>
      <c r="T20" s="80">
        <f t="shared" si="2"/>
        <v>0</v>
      </c>
      <c r="U20" s="68"/>
      <c r="V20" s="67"/>
    </row>
    <row r="21" spans="1:22" s="56" customFormat="1" ht="23.25" customHeight="1" x14ac:dyDescent="0.3">
      <c r="A21" s="81">
        <f>'Quadro Geral'!A19</f>
        <v>0</v>
      </c>
      <c r="B21" s="82">
        <f>'Quadro Geral'!B19</f>
        <v>0</v>
      </c>
      <c r="C21" s="82">
        <f>'Quadro Geral'!C19</f>
        <v>0</v>
      </c>
      <c r="D21" s="83">
        <f>'Quadro Geral'!D19</f>
        <v>0</v>
      </c>
      <c r="E21" s="84">
        <f>'Quadro Geral'!E19</f>
        <v>0</v>
      </c>
      <c r="F21" s="65">
        <f>'Quadro Geral'!M19</f>
        <v>0</v>
      </c>
      <c r="G21" s="66"/>
      <c r="H21" s="78"/>
      <c r="I21" s="78"/>
      <c r="J21" s="78"/>
      <c r="K21" s="78"/>
      <c r="L21" s="78"/>
      <c r="M21" s="78"/>
      <c r="N21" s="78"/>
      <c r="O21" s="78"/>
      <c r="P21" s="78"/>
      <c r="Q21" s="79">
        <f t="shared" si="0"/>
        <v>0</v>
      </c>
      <c r="R21" s="78"/>
      <c r="S21" s="79">
        <f t="shared" si="1"/>
        <v>0</v>
      </c>
      <c r="T21" s="80">
        <f t="shared" si="2"/>
        <v>0</v>
      </c>
      <c r="U21" s="68"/>
      <c r="V21" s="67"/>
    </row>
    <row r="22" spans="1:22" s="56" customFormat="1" ht="23.25" customHeight="1" x14ac:dyDescent="0.3">
      <c r="A22" s="81">
        <f>'Quadro Geral'!A20</f>
        <v>0</v>
      </c>
      <c r="B22" s="82">
        <f>'Quadro Geral'!B20</f>
        <v>0</v>
      </c>
      <c r="C22" s="82">
        <f>'Quadro Geral'!C20</f>
        <v>0</v>
      </c>
      <c r="D22" s="83">
        <f>'Quadro Geral'!D20</f>
        <v>0</v>
      </c>
      <c r="E22" s="84">
        <f>'Quadro Geral'!E20</f>
        <v>0</v>
      </c>
      <c r="F22" s="65">
        <f>'Quadro Geral'!M20</f>
        <v>0</v>
      </c>
      <c r="G22" s="66"/>
      <c r="H22" s="78"/>
      <c r="I22" s="78"/>
      <c r="J22" s="78"/>
      <c r="K22" s="78"/>
      <c r="L22" s="78"/>
      <c r="M22" s="78"/>
      <c r="N22" s="78"/>
      <c r="O22" s="78"/>
      <c r="P22" s="78"/>
      <c r="Q22" s="79">
        <f t="shared" si="0"/>
        <v>0</v>
      </c>
      <c r="R22" s="78"/>
      <c r="S22" s="79">
        <f t="shared" si="1"/>
        <v>0</v>
      </c>
      <c r="T22" s="80">
        <f t="shared" si="2"/>
        <v>0</v>
      </c>
      <c r="U22" s="68"/>
      <c r="V22" s="67"/>
    </row>
    <row r="23" spans="1:22" s="56" customFormat="1" ht="23.25" customHeight="1" x14ac:dyDescent="0.3">
      <c r="A23" s="81">
        <f>'Quadro Geral'!A21</f>
        <v>0</v>
      </c>
      <c r="B23" s="82">
        <f>'Quadro Geral'!B21</f>
        <v>0</v>
      </c>
      <c r="C23" s="82">
        <f>'Quadro Geral'!C21</f>
        <v>0</v>
      </c>
      <c r="D23" s="83">
        <f>'Quadro Geral'!D21</f>
        <v>0</v>
      </c>
      <c r="E23" s="84">
        <f>'Quadro Geral'!E21</f>
        <v>0</v>
      </c>
      <c r="F23" s="65">
        <f>'Quadro Geral'!M21</f>
        <v>0</v>
      </c>
      <c r="G23" s="66"/>
      <c r="H23" s="78"/>
      <c r="I23" s="78"/>
      <c r="J23" s="78"/>
      <c r="K23" s="78"/>
      <c r="L23" s="78"/>
      <c r="M23" s="78"/>
      <c r="N23" s="78"/>
      <c r="O23" s="78"/>
      <c r="P23" s="78"/>
      <c r="Q23" s="79">
        <f t="shared" si="0"/>
        <v>0</v>
      </c>
      <c r="R23" s="78"/>
      <c r="S23" s="79">
        <f t="shared" si="1"/>
        <v>0</v>
      </c>
      <c r="T23" s="80">
        <f t="shared" si="2"/>
        <v>0</v>
      </c>
      <c r="U23" s="68"/>
      <c r="V23" s="67"/>
    </row>
    <row r="24" spans="1:22" s="56" customFormat="1" ht="23.25" hidden="1" customHeight="1" x14ac:dyDescent="0.3">
      <c r="A24" s="81">
        <f>'Quadro Geral'!A22</f>
        <v>0</v>
      </c>
      <c r="B24" s="82">
        <f>'Quadro Geral'!B22</f>
        <v>0</v>
      </c>
      <c r="C24" s="82">
        <f>'Quadro Geral'!C22</f>
        <v>0</v>
      </c>
      <c r="D24" s="83">
        <f>'Quadro Geral'!D22</f>
        <v>0</v>
      </c>
      <c r="E24" s="84">
        <f>'Quadro Geral'!E22</f>
        <v>0</v>
      </c>
      <c r="F24" s="65">
        <f>'Quadro Geral'!M22</f>
        <v>0</v>
      </c>
      <c r="G24" s="66"/>
      <c r="H24" s="78"/>
      <c r="I24" s="78"/>
      <c r="J24" s="78"/>
      <c r="K24" s="78"/>
      <c r="L24" s="78"/>
      <c r="M24" s="78"/>
      <c r="N24" s="78"/>
      <c r="O24" s="78"/>
      <c r="P24" s="78"/>
      <c r="Q24" s="79">
        <f t="shared" si="0"/>
        <v>0</v>
      </c>
      <c r="R24" s="78"/>
      <c r="S24" s="79">
        <f t="shared" si="1"/>
        <v>0</v>
      </c>
      <c r="T24" s="80">
        <f t="shared" si="2"/>
        <v>0</v>
      </c>
      <c r="U24" s="68"/>
      <c r="V24" s="67"/>
    </row>
    <row r="25" spans="1:22" s="56" customFormat="1" ht="23.25" hidden="1" customHeight="1" x14ac:dyDescent="0.3">
      <c r="A25" s="81">
        <f>'Quadro Geral'!A23</f>
        <v>0</v>
      </c>
      <c r="B25" s="82">
        <f>'Quadro Geral'!B23</f>
        <v>0</v>
      </c>
      <c r="C25" s="82">
        <f>'Quadro Geral'!C23</f>
        <v>0</v>
      </c>
      <c r="D25" s="83">
        <f>'Quadro Geral'!D23</f>
        <v>0</v>
      </c>
      <c r="E25" s="84">
        <f>'Quadro Geral'!E23</f>
        <v>0</v>
      </c>
      <c r="F25" s="65">
        <f>'Quadro Geral'!M23</f>
        <v>0</v>
      </c>
      <c r="G25" s="66"/>
      <c r="H25" s="78"/>
      <c r="I25" s="78"/>
      <c r="J25" s="78"/>
      <c r="K25" s="78"/>
      <c r="L25" s="78"/>
      <c r="M25" s="78"/>
      <c r="N25" s="78"/>
      <c r="O25" s="78"/>
      <c r="P25" s="78"/>
      <c r="Q25" s="79">
        <f t="shared" si="0"/>
        <v>0</v>
      </c>
      <c r="R25" s="78"/>
      <c r="S25" s="79">
        <f t="shared" si="1"/>
        <v>0</v>
      </c>
      <c r="T25" s="80">
        <f t="shared" si="2"/>
        <v>0</v>
      </c>
      <c r="U25" s="68"/>
      <c r="V25" s="67"/>
    </row>
    <row r="26" spans="1:22" s="56" customFormat="1" ht="23.25" hidden="1" customHeight="1" x14ac:dyDescent="0.3">
      <c r="A26" s="81">
        <f>'Quadro Geral'!A24</f>
        <v>0</v>
      </c>
      <c r="B26" s="82">
        <f>'Quadro Geral'!B24</f>
        <v>0</v>
      </c>
      <c r="C26" s="82">
        <f>'Quadro Geral'!C24</f>
        <v>0</v>
      </c>
      <c r="D26" s="83">
        <f>'Quadro Geral'!D24</f>
        <v>0</v>
      </c>
      <c r="E26" s="84">
        <f>'Quadro Geral'!E24</f>
        <v>0</v>
      </c>
      <c r="F26" s="65">
        <f>'Quadro Geral'!M24</f>
        <v>0</v>
      </c>
      <c r="G26" s="66"/>
      <c r="H26" s="78"/>
      <c r="I26" s="78"/>
      <c r="J26" s="78"/>
      <c r="K26" s="78"/>
      <c r="L26" s="78"/>
      <c r="M26" s="78"/>
      <c r="N26" s="78"/>
      <c r="O26" s="78"/>
      <c r="P26" s="78"/>
      <c r="Q26" s="79">
        <f t="shared" si="0"/>
        <v>0</v>
      </c>
      <c r="R26" s="78"/>
      <c r="S26" s="79">
        <f t="shared" si="1"/>
        <v>0</v>
      </c>
      <c r="T26" s="80">
        <f t="shared" si="2"/>
        <v>0</v>
      </c>
      <c r="U26" s="68"/>
      <c r="V26" s="67"/>
    </row>
    <row r="27" spans="1:22" s="56" customFormat="1" ht="23.25" hidden="1" customHeight="1" x14ac:dyDescent="0.3">
      <c r="A27" s="81">
        <f>'Quadro Geral'!A25</f>
        <v>0</v>
      </c>
      <c r="B27" s="82">
        <f>'Quadro Geral'!B25</f>
        <v>0</v>
      </c>
      <c r="C27" s="82">
        <f>'Quadro Geral'!C25</f>
        <v>0</v>
      </c>
      <c r="D27" s="83">
        <f>'Quadro Geral'!D25</f>
        <v>0</v>
      </c>
      <c r="E27" s="84">
        <f>'Quadro Geral'!E25</f>
        <v>0</v>
      </c>
      <c r="F27" s="65">
        <f>'Quadro Geral'!M25</f>
        <v>0</v>
      </c>
      <c r="G27" s="66"/>
      <c r="H27" s="78"/>
      <c r="I27" s="78"/>
      <c r="J27" s="78"/>
      <c r="K27" s="78"/>
      <c r="L27" s="78"/>
      <c r="M27" s="78"/>
      <c r="N27" s="78"/>
      <c r="O27" s="78"/>
      <c r="P27" s="78"/>
      <c r="Q27" s="79">
        <f t="shared" si="0"/>
        <v>0</v>
      </c>
      <c r="R27" s="78"/>
      <c r="S27" s="79">
        <f t="shared" si="1"/>
        <v>0</v>
      </c>
      <c r="T27" s="80">
        <f t="shared" si="2"/>
        <v>0</v>
      </c>
      <c r="U27" s="68"/>
      <c r="V27" s="67"/>
    </row>
    <row r="28" spans="1:22" s="56" customFormat="1" ht="23.25" hidden="1" customHeight="1" x14ac:dyDescent="0.3">
      <c r="A28" s="81">
        <f>'Quadro Geral'!A26</f>
        <v>0</v>
      </c>
      <c r="B28" s="82">
        <f>'Quadro Geral'!B26</f>
        <v>0</v>
      </c>
      <c r="C28" s="82">
        <f>'Quadro Geral'!C26</f>
        <v>0</v>
      </c>
      <c r="D28" s="83">
        <f>'Quadro Geral'!D26</f>
        <v>0</v>
      </c>
      <c r="E28" s="84">
        <f>'Quadro Geral'!E26</f>
        <v>0</v>
      </c>
      <c r="F28" s="65">
        <f>'Quadro Geral'!M26</f>
        <v>0</v>
      </c>
      <c r="G28" s="66"/>
      <c r="H28" s="78"/>
      <c r="I28" s="78"/>
      <c r="J28" s="78"/>
      <c r="K28" s="78"/>
      <c r="L28" s="78"/>
      <c r="M28" s="78"/>
      <c r="N28" s="78"/>
      <c r="O28" s="78"/>
      <c r="P28" s="78"/>
      <c r="Q28" s="79">
        <f t="shared" si="0"/>
        <v>0</v>
      </c>
      <c r="R28" s="78"/>
      <c r="S28" s="79">
        <f t="shared" si="1"/>
        <v>0</v>
      </c>
      <c r="T28" s="80">
        <f t="shared" si="2"/>
        <v>0</v>
      </c>
      <c r="U28" s="68"/>
      <c r="V28" s="67"/>
    </row>
    <row r="29" spans="1:22" s="56" customFormat="1" ht="23.25" hidden="1" customHeight="1" x14ac:dyDescent="0.3">
      <c r="A29" s="81">
        <f>'Quadro Geral'!A27</f>
        <v>0</v>
      </c>
      <c r="B29" s="82">
        <f>'Quadro Geral'!B27</f>
        <v>0</v>
      </c>
      <c r="C29" s="82">
        <f>'Quadro Geral'!C27</f>
        <v>0</v>
      </c>
      <c r="D29" s="83">
        <f>'Quadro Geral'!D27</f>
        <v>0</v>
      </c>
      <c r="E29" s="84">
        <f>'Quadro Geral'!E27</f>
        <v>0</v>
      </c>
      <c r="F29" s="65">
        <f>'Quadro Geral'!M27</f>
        <v>0</v>
      </c>
      <c r="G29" s="66"/>
      <c r="H29" s="78"/>
      <c r="I29" s="78"/>
      <c r="J29" s="78"/>
      <c r="K29" s="78"/>
      <c r="L29" s="78"/>
      <c r="M29" s="78"/>
      <c r="N29" s="78"/>
      <c r="O29" s="78"/>
      <c r="P29" s="78"/>
      <c r="Q29" s="79">
        <f t="shared" si="0"/>
        <v>0</v>
      </c>
      <c r="R29" s="78"/>
      <c r="S29" s="79">
        <f t="shared" si="1"/>
        <v>0</v>
      </c>
      <c r="T29" s="80">
        <f t="shared" si="2"/>
        <v>0</v>
      </c>
      <c r="U29" s="68"/>
      <c r="V29" s="67"/>
    </row>
    <row r="30" spans="1:22" s="56" customFormat="1" ht="23.25" hidden="1" customHeight="1" x14ac:dyDescent="0.3">
      <c r="A30" s="81">
        <f>'Quadro Geral'!A28</f>
        <v>0</v>
      </c>
      <c r="B30" s="82">
        <f>'Quadro Geral'!B28</f>
        <v>0</v>
      </c>
      <c r="C30" s="82">
        <f>'Quadro Geral'!C28</f>
        <v>0</v>
      </c>
      <c r="D30" s="83">
        <f>'Quadro Geral'!D28</f>
        <v>0</v>
      </c>
      <c r="E30" s="84">
        <f>'Quadro Geral'!E28</f>
        <v>0</v>
      </c>
      <c r="F30" s="65">
        <f>'Quadro Geral'!M28</f>
        <v>0</v>
      </c>
      <c r="G30" s="66"/>
      <c r="H30" s="78"/>
      <c r="I30" s="78"/>
      <c r="J30" s="78"/>
      <c r="K30" s="78"/>
      <c r="L30" s="78"/>
      <c r="M30" s="78"/>
      <c r="N30" s="78"/>
      <c r="O30" s="78"/>
      <c r="P30" s="78"/>
      <c r="Q30" s="79">
        <f t="shared" si="0"/>
        <v>0</v>
      </c>
      <c r="R30" s="78"/>
      <c r="S30" s="79">
        <f t="shared" si="1"/>
        <v>0</v>
      </c>
      <c r="T30" s="80">
        <f t="shared" si="2"/>
        <v>0</v>
      </c>
      <c r="U30" s="68"/>
      <c r="V30" s="67"/>
    </row>
    <row r="31" spans="1:22" s="56" customFormat="1" ht="23.25" hidden="1" customHeight="1" x14ac:dyDescent="0.3">
      <c r="A31" s="81">
        <f>'Quadro Geral'!A29</f>
        <v>0</v>
      </c>
      <c r="B31" s="82">
        <f>'Quadro Geral'!B29</f>
        <v>0</v>
      </c>
      <c r="C31" s="82">
        <f>'Quadro Geral'!C29</f>
        <v>0</v>
      </c>
      <c r="D31" s="83">
        <f>'Quadro Geral'!D29</f>
        <v>0</v>
      </c>
      <c r="E31" s="84">
        <f>'Quadro Geral'!E29</f>
        <v>0</v>
      </c>
      <c r="F31" s="65">
        <f>'Quadro Geral'!M29</f>
        <v>0</v>
      </c>
      <c r="G31" s="66"/>
      <c r="H31" s="78"/>
      <c r="I31" s="78"/>
      <c r="J31" s="78"/>
      <c r="K31" s="78"/>
      <c r="L31" s="78"/>
      <c r="M31" s="78"/>
      <c r="N31" s="78"/>
      <c r="O31" s="78"/>
      <c r="P31" s="78"/>
      <c r="Q31" s="79">
        <f t="shared" si="0"/>
        <v>0</v>
      </c>
      <c r="R31" s="78"/>
      <c r="S31" s="79">
        <f t="shared" si="1"/>
        <v>0</v>
      </c>
      <c r="T31" s="80">
        <f t="shared" si="2"/>
        <v>0</v>
      </c>
      <c r="U31" s="68"/>
      <c r="V31" s="67"/>
    </row>
    <row r="32" spans="1:22" s="56" customFormat="1" ht="23.25" hidden="1" customHeight="1" x14ac:dyDescent="0.3">
      <c r="A32" s="81">
        <f>'Quadro Geral'!A30</f>
        <v>0</v>
      </c>
      <c r="B32" s="82">
        <f>'Quadro Geral'!B30</f>
        <v>0</v>
      </c>
      <c r="C32" s="82">
        <f>'Quadro Geral'!C30</f>
        <v>0</v>
      </c>
      <c r="D32" s="83">
        <f>'Quadro Geral'!D30</f>
        <v>0</v>
      </c>
      <c r="E32" s="84">
        <f>'Quadro Geral'!E30</f>
        <v>0</v>
      </c>
      <c r="F32" s="65">
        <f>'Quadro Geral'!M30</f>
        <v>0</v>
      </c>
      <c r="G32" s="66"/>
      <c r="H32" s="78"/>
      <c r="I32" s="78"/>
      <c r="J32" s="78"/>
      <c r="K32" s="78"/>
      <c r="L32" s="78"/>
      <c r="M32" s="78"/>
      <c r="N32" s="78"/>
      <c r="O32" s="78"/>
      <c r="P32" s="78"/>
      <c r="Q32" s="79">
        <f t="shared" si="0"/>
        <v>0</v>
      </c>
      <c r="R32" s="78"/>
      <c r="S32" s="79">
        <f t="shared" si="1"/>
        <v>0</v>
      </c>
      <c r="T32" s="80">
        <f t="shared" si="2"/>
        <v>0</v>
      </c>
      <c r="U32" s="68"/>
      <c r="V32" s="67"/>
    </row>
    <row r="33" spans="1:22" s="56" customFormat="1" ht="23.25" hidden="1" customHeight="1" x14ac:dyDescent="0.3">
      <c r="A33" s="81">
        <f>'Quadro Geral'!A31</f>
        <v>0</v>
      </c>
      <c r="B33" s="82">
        <f>'Quadro Geral'!B31</f>
        <v>0</v>
      </c>
      <c r="C33" s="82">
        <f>'Quadro Geral'!C31</f>
        <v>0</v>
      </c>
      <c r="D33" s="83">
        <f>'Quadro Geral'!D31</f>
        <v>0</v>
      </c>
      <c r="E33" s="84">
        <f>'Quadro Geral'!E31</f>
        <v>0</v>
      </c>
      <c r="F33" s="65">
        <f>'Quadro Geral'!M31</f>
        <v>0</v>
      </c>
      <c r="G33" s="66"/>
      <c r="H33" s="78"/>
      <c r="I33" s="78"/>
      <c r="J33" s="78"/>
      <c r="K33" s="78"/>
      <c r="L33" s="78"/>
      <c r="M33" s="78"/>
      <c r="N33" s="78"/>
      <c r="O33" s="78"/>
      <c r="P33" s="78"/>
      <c r="Q33" s="79">
        <f t="shared" si="0"/>
        <v>0</v>
      </c>
      <c r="R33" s="78"/>
      <c r="S33" s="79">
        <f t="shared" si="1"/>
        <v>0</v>
      </c>
      <c r="T33" s="80">
        <f t="shared" si="2"/>
        <v>0</v>
      </c>
      <c r="U33" s="68"/>
      <c r="V33" s="67"/>
    </row>
    <row r="34" spans="1:22" s="56" customFormat="1" ht="23.25" hidden="1" customHeight="1" x14ac:dyDescent="0.3">
      <c r="A34" s="81">
        <f>'Quadro Geral'!A32</f>
        <v>0</v>
      </c>
      <c r="B34" s="82">
        <f>'Quadro Geral'!B32</f>
        <v>0</v>
      </c>
      <c r="C34" s="82">
        <f>'Quadro Geral'!C32</f>
        <v>0</v>
      </c>
      <c r="D34" s="83">
        <f>'Quadro Geral'!D32</f>
        <v>0</v>
      </c>
      <c r="E34" s="84">
        <f>'Quadro Geral'!E32</f>
        <v>0</v>
      </c>
      <c r="F34" s="65">
        <f>'Quadro Geral'!M32</f>
        <v>0</v>
      </c>
      <c r="G34" s="66"/>
      <c r="H34" s="78"/>
      <c r="I34" s="78"/>
      <c r="J34" s="78"/>
      <c r="K34" s="78"/>
      <c r="L34" s="78"/>
      <c r="M34" s="78"/>
      <c r="N34" s="78"/>
      <c r="O34" s="78"/>
      <c r="P34" s="78"/>
      <c r="Q34" s="79">
        <f t="shared" si="0"/>
        <v>0</v>
      </c>
      <c r="R34" s="78"/>
      <c r="S34" s="79">
        <f t="shared" si="1"/>
        <v>0</v>
      </c>
      <c r="T34" s="80">
        <f t="shared" si="2"/>
        <v>0</v>
      </c>
      <c r="U34" s="68"/>
      <c r="V34" s="67"/>
    </row>
    <row r="35" spans="1:22" s="56" customFormat="1" ht="23.25" hidden="1" customHeight="1" x14ac:dyDescent="0.3">
      <c r="A35" s="81">
        <f>'Quadro Geral'!A33</f>
        <v>0</v>
      </c>
      <c r="B35" s="82">
        <f>'Quadro Geral'!B33</f>
        <v>0</v>
      </c>
      <c r="C35" s="82">
        <f>'Quadro Geral'!C33</f>
        <v>0</v>
      </c>
      <c r="D35" s="83">
        <f>'Quadro Geral'!D33</f>
        <v>0</v>
      </c>
      <c r="E35" s="84">
        <f>'Quadro Geral'!E33</f>
        <v>0</v>
      </c>
      <c r="F35" s="65">
        <f>'Quadro Geral'!M33</f>
        <v>0</v>
      </c>
      <c r="G35" s="66"/>
      <c r="H35" s="78"/>
      <c r="I35" s="78"/>
      <c r="J35" s="78"/>
      <c r="K35" s="78"/>
      <c r="L35" s="78"/>
      <c r="M35" s="78"/>
      <c r="N35" s="78"/>
      <c r="O35" s="78"/>
      <c r="P35" s="78"/>
      <c r="Q35" s="79">
        <f t="shared" si="0"/>
        <v>0</v>
      </c>
      <c r="R35" s="78"/>
      <c r="S35" s="79">
        <f t="shared" si="1"/>
        <v>0</v>
      </c>
      <c r="T35" s="80">
        <f t="shared" si="2"/>
        <v>0</v>
      </c>
      <c r="U35" s="68"/>
      <c r="V35" s="67"/>
    </row>
    <row r="36" spans="1:22" s="56" customFormat="1" ht="23.25" hidden="1" customHeight="1" x14ac:dyDescent="0.3">
      <c r="A36" s="81">
        <f>'Quadro Geral'!A34</f>
        <v>0</v>
      </c>
      <c r="B36" s="82">
        <f>'Quadro Geral'!B34</f>
        <v>0</v>
      </c>
      <c r="C36" s="82">
        <f>'Quadro Geral'!C34</f>
        <v>0</v>
      </c>
      <c r="D36" s="83">
        <f>'Quadro Geral'!D34</f>
        <v>0</v>
      </c>
      <c r="E36" s="84">
        <f>'Quadro Geral'!E34</f>
        <v>0</v>
      </c>
      <c r="F36" s="65">
        <f>'Quadro Geral'!M34</f>
        <v>0</v>
      </c>
      <c r="G36" s="66"/>
      <c r="H36" s="78"/>
      <c r="I36" s="78"/>
      <c r="J36" s="78"/>
      <c r="K36" s="78"/>
      <c r="L36" s="78"/>
      <c r="M36" s="78"/>
      <c r="N36" s="78"/>
      <c r="O36" s="78"/>
      <c r="P36" s="78"/>
      <c r="Q36" s="79">
        <f t="shared" si="0"/>
        <v>0</v>
      </c>
      <c r="R36" s="78"/>
      <c r="S36" s="79">
        <f t="shared" si="1"/>
        <v>0</v>
      </c>
      <c r="T36" s="80">
        <f t="shared" si="2"/>
        <v>0</v>
      </c>
      <c r="U36" s="68"/>
      <c r="V36" s="67"/>
    </row>
    <row r="37" spans="1:22" s="56" customFormat="1" ht="23.25" hidden="1" customHeight="1" x14ac:dyDescent="0.3">
      <c r="A37" s="81">
        <f>'Quadro Geral'!A35</f>
        <v>0</v>
      </c>
      <c r="B37" s="82">
        <f>'Quadro Geral'!B35</f>
        <v>0</v>
      </c>
      <c r="C37" s="82">
        <f>'Quadro Geral'!C35</f>
        <v>0</v>
      </c>
      <c r="D37" s="83">
        <f>'Quadro Geral'!D35</f>
        <v>0</v>
      </c>
      <c r="E37" s="84">
        <f>'Quadro Geral'!E35</f>
        <v>0</v>
      </c>
      <c r="F37" s="65">
        <f>'Quadro Geral'!M35</f>
        <v>0</v>
      </c>
      <c r="G37" s="66"/>
      <c r="H37" s="78"/>
      <c r="I37" s="78"/>
      <c r="J37" s="78"/>
      <c r="K37" s="78"/>
      <c r="L37" s="78"/>
      <c r="M37" s="78"/>
      <c r="N37" s="78"/>
      <c r="O37" s="78"/>
      <c r="P37" s="78"/>
      <c r="Q37" s="79">
        <f t="shared" si="0"/>
        <v>0</v>
      </c>
      <c r="R37" s="78"/>
      <c r="S37" s="79">
        <f t="shared" si="1"/>
        <v>0</v>
      </c>
      <c r="T37" s="80">
        <f t="shared" si="2"/>
        <v>0</v>
      </c>
      <c r="U37" s="68"/>
      <c r="V37" s="67"/>
    </row>
    <row r="38" spans="1:22" s="56" customFormat="1" ht="23.25" hidden="1" customHeight="1" x14ac:dyDescent="0.3">
      <c r="A38" s="81">
        <f>'Quadro Geral'!A36</f>
        <v>0</v>
      </c>
      <c r="B38" s="82">
        <f>'Quadro Geral'!B36</f>
        <v>0</v>
      </c>
      <c r="C38" s="82">
        <f>'Quadro Geral'!C36</f>
        <v>0</v>
      </c>
      <c r="D38" s="83">
        <f>'Quadro Geral'!D36</f>
        <v>0</v>
      </c>
      <c r="E38" s="84">
        <f>'Quadro Geral'!E36</f>
        <v>0</v>
      </c>
      <c r="F38" s="65">
        <f>'Quadro Geral'!M36</f>
        <v>0</v>
      </c>
      <c r="G38" s="66"/>
      <c r="H38" s="78"/>
      <c r="I38" s="78"/>
      <c r="J38" s="78"/>
      <c r="K38" s="78"/>
      <c r="L38" s="78"/>
      <c r="M38" s="78"/>
      <c r="N38" s="78"/>
      <c r="O38" s="78"/>
      <c r="P38" s="78"/>
      <c r="Q38" s="79">
        <f t="shared" si="0"/>
        <v>0</v>
      </c>
      <c r="R38" s="78"/>
      <c r="S38" s="79">
        <f t="shared" si="1"/>
        <v>0</v>
      </c>
      <c r="T38" s="80">
        <f t="shared" si="2"/>
        <v>0</v>
      </c>
      <c r="U38" s="68"/>
      <c r="V38" s="67"/>
    </row>
    <row r="39" spans="1:22" s="56" customFormat="1" ht="23.25" hidden="1" customHeight="1" x14ac:dyDescent="0.3">
      <c r="A39" s="81">
        <f>'Quadro Geral'!A37</f>
        <v>0</v>
      </c>
      <c r="B39" s="82">
        <f>'Quadro Geral'!B37</f>
        <v>0</v>
      </c>
      <c r="C39" s="82">
        <f>'Quadro Geral'!C37</f>
        <v>0</v>
      </c>
      <c r="D39" s="83">
        <f>'Quadro Geral'!D37</f>
        <v>0</v>
      </c>
      <c r="E39" s="84">
        <f>'Quadro Geral'!E37</f>
        <v>0</v>
      </c>
      <c r="F39" s="65">
        <f>'Quadro Geral'!M37</f>
        <v>0</v>
      </c>
      <c r="G39" s="66"/>
      <c r="H39" s="78"/>
      <c r="I39" s="78"/>
      <c r="J39" s="78"/>
      <c r="K39" s="78"/>
      <c r="L39" s="78"/>
      <c r="M39" s="78"/>
      <c r="N39" s="78"/>
      <c r="O39" s="78"/>
      <c r="P39" s="78"/>
      <c r="Q39" s="79">
        <f t="shared" si="0"/>
        <v>0</v>
      </c>
      <c r="R39" s="78"/>
      <c r="S39" s="79">
        <f t="shared" si="1"/>
        <v>0</v>
      </c>
      <c r="T39" s="80">
        <f t="shared" si="2"/>
        <v>0</v>
      </c>
      <c r="U39" s="68"/>
      <c r="V39" s="67"/>
    </row>
    <row r="40" spans="1:22" s="56" customFormat="1" ht="23.25" hidden="1" customHeight="1" x14ac:dyDescent="0.3">
      <c r="A40" s="81">
        <f>'Quadro Geral'!A38</f>
        <v>0</v>
      </c>
      <c r="B40" s="82">
        <f>'Quadro Geral'!B38</f>
        <v>0</v>
      </c>
      <c r="C40" s="82">
        <f>'Quadro Geral'!C38</f>
        <v>0</v>
      </c>
      <c r="D40" s="83">
        <f>'Quadro Geral'!D38</f>
        <v>0</v>
      </c>
      <c r="E40" s="84">
        <f>'Quadro Geral'!E38</f>
        <v>0</v>
      </c>
      <c r="F40" s="65">
        <f>'Quadro Geral'!M38</f>
        <v>0</v>
      </c>
      <c r="G40" s="66"/>
      <c r="H40" s="78"/>
      <c r="I40" s="78"/>
      <c r="J40" s="78"/>
      <c r="K40" s="78"/>
      <c r="L40" s="78"/>
      <c r="M40" s="78"/>
      <c r="N40" s="78"/>
      <c r="O40" s="78"/>
      <c r="P40" s="78"/>
      <c r="Q40" s="79">
        <f t="shared" si="0"/>
        <v>0</v>
      </c>
      <c r="R40" s="78"/>
      <c r="S40" s="79">
        <f t="shared" ref="S40:S42" si="3">Q40+R40</f>
        <v>0</v>
      </c>
      <c r="T40" s="80">
        <f t="shared" ref="T40:T42" si="4">IFERROR(S40/$S$43*100,0)</f>
        <v>0</v>
      </c>
      <c r="U40" s="68"/>
      <c r="V40" s="67"/>
    </row>
    <row r="41" spans="1:22" s="56" customFormat="1" ht="23.25" hidden="1" customHeight="1" x14ac:dyDescent="0.3">
      <c r="A41" s="81">
        <f>'Quadro Geral'!A39</f>
        <v>0</v>
      </c>
      <c r="B41" s="82">
        <f>'Quadro Geral'!B39</f>
        <v>0</v>
      </c>
      <c r="C41" s="82">
        <f>'Quadro Geral'!C39</f>
        <v>0</v>
      </c>
      <c r="D41" s="83">
        <f>'Quadro Geral'!D39</f>
        <v>0</v>
      </c>
      <c r="E41" s="84">
        <f>'Quadro Geral'!E39</f>
        <v>0</v>
      </c>
      <c r="F41" s="65">
        <f>'Quadro Geral'!M39</f>
        <v>0</v>
      </c>
      <c r="G41" s="66"/>
      <c r="H41" s="78"/>
      <c r="I41" s="78"/>
      <c r="J41" s="78"/>
      <c r="K41" s="78"/>
      <c r="L41" s="78"/>
      <c r="M41" s="78"/>
      <c r="N41" s="78"/>
      <c r="O41" s="78"/>
      <c r="P41" s="78"/>
      <c r="Q41" s="79">
        <f t="shared" si="0"/>
        <v>0</v>
      </c>
      <c r="R41" s="78"/>
      <c r="S41" s="79">
        <f t="shared" si="3"/>
        <v>0</v>
      </c>
      <c r="T41" s="80">
        <f t="shared" si="4"/>
        <v>0</v>
      </c>
      <c r="U41" s="68"/>
      <c r="V41" s="67"/>
    </row>
    <row r="42" spans="1:22" s="56" customFormat="1" ht="23.25" hidden="1" customHeight="1" x14ac:dyDescent="0.3">
      <c r="A42" s="81">
        <f>'Quadro Geral'!A40</f>
        <v>0</v>
      </c>
      <c r="B42" s="82">
        <f>'Quadro Geral'!B40</f>
        <v>0</v>
      </c>
      <c r="C42" s="82">
        <f>'Quadro Geral'!C40</f>
        <v>0</v>
      </c>
      <c r="D42" s="83">
        <f>'Quadro Geral'!D40</f>
        <v>0</v>
      </c>
      <c r="E42" s="84">
        <f>'Quadro Geral'!E40</f>
        <v>0</v>
      </c>
      <c r="F42" s="65">
        <f>'Quadro Geral'!M40</f>
        <v>0</v>
      </c>
      <c r="G42" s="66"/>
      <c r="H42" s="78"/>
      <c r="I42" s="78"/>
      <c r="J42" s="78"/>
      <c r="K42" s="78"/>
      <c r="L42" s="78"/>
      <c r="M42" s="78"/>
      <c r="N42" s="78"/>
      <c r="O42" s="78"/>
      <c r="P42" s="78"/>
      <c r="Q42" s="79">
        <f t="shared" si="0"/>
        <v>0</v>
      </c>
      <c r="R42" s="78"/>
      <c r="S42" s="79">
        <f t="shared" si="3"/>
        <v>0</v>
      </c>
      <c r="T42" s="80">
        <f t="shared" si="4"/>
        <v>0</v>
      </c>
      <c r="U42" s="68"/>
      <c r="V42" s="67"/>
    </row>
    <row r="43" spans="1:22" s="73" customFormat="1" ht="18.75" x14ac:dyDescent="0.3">
      <c r="A43" s="442" t="s">
        <v>169</v>
      </c>
      <c r="B43" s="442"/>
      <c r="C43" s="442"/>
      <c r="D43" s="442"/>
      <c r="E43" s="442"/>
      <c r="F43" s="70">
        <f>SUM(F12:F42)</f>
        <v>0</v>
      </c>
      <c r="G43" s="69"/>
      <c r="H43" s="71">
        <f>SUM(H12:H42)</f>
        <v>0</v>
      </c>
      <c r="I43" s="71">
        <f t="shared" ref="I43:P43" si="5">SUM(I12:I42)</f>
        <v>0</v>
      </c>
      <c r="J43" s="71">
        <f t="shared" si="5"/>
        <v>0</v>
      </c>
      <c r="K43" s="71">
        <f t="shared" si="5"/>
        <v>0</v>
      </c>
      <c r="L43" s="71">
        <f t="shared" si="5"/>
        <v>0</v>
      </c>
      <c r="M43" s="71">
        <f t="shared" si="5"/>
        <v>0</v>
      </c>
      <c r="N43" s="71">
        <f t="shared" si="5"/>
        <v>0</v>
      </c>
      <c r="O43" s="71">
        <f t="shared" si="5"/>
        <v>0</v>
      </c>
      <c r="P43" s="71">
        <f t="shared" si="5"/>
        <v>0</v>
      </c>
      <c r="Q43" s="71">
        <f>SUM(Q12:Q42)</f>
        <v>0</v>
      </c>
      <c r="R43" s="71">
        <f>SUM(R12:R42)</f>
        <v>0</v>
      </c>
      <c r="S43" s="71">
        <f>SUM(S12:S42)</f>
        <v>0</v>
      </c>
      <c r="T43" s="443">
        <f>SUM(T12:T42)</f>
        <v>0</v>
      </c>
      <c r="U43" s="72"/>
      <c r="V43" s="67"/>
    </row>
    <row r="44" spans="1:22" s="73" customFormat="1" ht="18.75" x14ac:dyDescent="0.3">
      <c r="A44" s="442" t="s">
        <v>163</v>
      </c>
      <c r="B44" s="442"/>
      <c r="C44" s="442"/>
      <c r="D44" s="442"/>
      <c r="E44" s="442"/>
      <c r="F44" s="442"/>
      <c r="G44" s="74"/>
      <c r="H44" s="75">
        <f>IFERROR(H43/$S43*100,0)</f>
        <v>0</v>
      </c>
      <c r="I44" s="75">
        <f t="shared" ref="I44:P44" si="6">IFERROR(I43/$S43*100,0)</f>
        <v>0</v>
      </c>
      <c r="J44" s="75">
        <f t="shared" si="6"/>
        <v>0</v>
      </c>
      <c r="K44" s="75">
        <f t="shared" si="6"/>
        <v>0</v>
      </c>
      <c r="L44" s="75">
        <f t="shared" si="6"/>
        <v>0</v>
      </c>
      <c r="M44" s="75">
        <f t="shared" si="6"/>
        <v>0</v>
      </c>
      <c r="N44" s="75">
        <f t="shared" si="6"/>
        <v>0</v>
      </c>
      <c r="O44" s="75">
        <f t="shared" si="6"/>
        <v>0</v>
      </c>
      <c r="P44" s="75">
        <f t="shared" si="6"/>
        <v>0</v>
      </c>
      <c r="Q44" s="75">
        <f>IFERROR(Q43/$S43*100,0)</f>
        <v>0</v>
      </c>
      <c r="R44" s="75">
        <f>IFERROR(R43/$S43*100,0)</f>
        <v>0</v>
      </c>
      <c r="S44" s="75">
        <f>IFERROR(S43/$S43*100,0)</f>
        <v>0</v>
      </c>
      <c r="T44" s="444"/>
      <c r="V44" s="67"/>
    </row>
    <row r="45" spans="1:22" s="76" customFormat="1" ht="18.75" x14ac:dyDescent="0.3">
      <c r="A45" s="437" t="s">
        <v>182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V45" s="67"/>
    </row>
    <row r="46" spans="1:22" s="76" customFormat="1" ht="18.75" x14ac:dyDescent="0.3"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V46" s="67"/>
    </row>
    <row r="47" spans="1:22" s="76" customFormat="1" ht="18.75" x14ac:dyDescent="0.3">
      <c r="B47" s="50"/>
      <c r="C47" s="50"/>
      <c r="D47" s="50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 s="67"/>
    </row>
    <row r="48" spans="1:22" s="76" customFormat="1" ht="18.75" x14ac:dyDescent="0.3">
      <c r="B48" s="50"/>
      <c r="C48" s="50"/>
      <c r="D48" s="50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 s="67"/>
    </row>
    <row r="49" spans="2:20" s="76" customFormat="1" x14ac:dyDescent="0.25">
      <c r="B49" s="50"/>
      <c r="C49" s="50"/>
      <c r="D49" s="50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2:20" s="76" customFormat="1" x14ac:dyDescent="0.25">
      <c r="B50" s="50"/>
      <c r="C50" s="50"/>
      <c r="D50" s="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2:20" s="76" customFormat="1" x14ac:dyDescent="0.25">
      <c r="B51" s="50"/>
      <c r="C51" s="50"/>
      <c r="D51" s="50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2:20" s="76" customFormat="1" x14ac:dyDescent="0.25">
      <c r="B52" s="50"/>
      <c r="C52" s="50"/>
      <c r="D52" s="50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2:20" s="76" customFormat="1" x14ac:dyDescent="0.25">
      <c r="B53" s="50"/>
      <c r="C53" s="50"/>
      <c r="D53" s="50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2:20" s="76" customFormat="1" x14ac:dyDescent="0.25">
      <c r="B54" s="50"/>
      <c r="C54" s="50"/>
      <c r="D54" s="50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2:20" s="76" customFormat="1" x14ac:dyDescent="0.25">
      <c r="B55" s="50"/>
      <c r="C55" s="50"/>
      <c r="D55" s="50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2:20" s="77" customFormat="1" x14ac:dyDescent="0.25">
      <c r="B56" s="50"/>
      <c r="C56" s="50"/>
      <c r="D56" s="50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</sheetData>
  <mergeCells count="21">
    <mergeCell ref="T10:T11"/>
    <mergeCell ref="A43:E43"/>
    <mergeCell ref="T43:T44"/>
    <mergeCell ref="A44:F44"/>
    <mergeCell ref="V11:AD11"/>
    <mergeCell ref="A6:T6"/>
    <mergeCell ref="B46:T46"/>
    <mergeCell ref="J10:J11"/>
    <mergeCell ref="K10:O10"/>
    <mergeCell ref="P10:P11"/>
    <mergeCell ref="Q10:Q11"/>
    <mergeCell ref="A45:T45"/>
    <mergeCell ref="R10:R11"/>
    <mergeCell ref="S10:S11"/>
    <mergeCell ref="A10:A11"/>
    <mergeCell ref="B10:B11"/>
    <mergeCell ref="D10:D11"/>
    <mergeCell ref="E10:E11"/>
    <mergeCell ref="F10:F11"/>
    <mergeCell ref="H10:I10"/>
    <mergeCell ref="C10:C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7"/>
  <sheetViews>
    <sheetView zoomScale="78" zoomScaleNormal="78" workbookViewId="0">
      <selection activeCell="N34" activeCellId="1" sqref="A30:Q37 N34"/>
    </sheetView>
  </sheetViews>
  <sheetFormatPr defaultRowHeight="15" x14ac:dyDescent="0.25"/>
  <cols>
    <col min="1" max="1" width="9.140625" style="48"/>
    <col min="2" max="2" width="35.5703125" style="48" customWidth="1"/>
    <col min="3" max="3" width="23" style="48" customWidth="1"/>
    <col min="4" max="4" width="19.85546875" style="48" customWidth="1"/>
    <col min="5" max="5" width="18.42578125" style="48" customWidth="1"/>
    <col min="6" max="7" width="13.140625" style="48" customWidth="1"/>
    <col min="8" max="8" width="10.7109375" style="48" customWidth="1"/>
    <col min="9" max="9" width="40.85546875" style="48" customWidth="1"/>
    <col min="10" max="10" width="34.140625" style="48" customWidth="1"/>
    <col min="11" max="11" width="16" style="48" customWidth="1"/>
    <col min="12" max="12" width="17.85546875" style="48" customWidth="1"/>
    <col min="13" max="13" width="17.42578125" style="48" customWidth="1"/>
    <col min="14" max="14" width="10.7109375" style="48" customWidth="1"/>
    <col min="15" max="15" width="13" style="48" customWidth="1"/>
    <col min="16" max="16" width="16.7109375" style="48" customWidth="1"/>
    <col min="17" max="257" width="9.140625" style="48"/>
    <col min="258" max="258" width="35.5703125" style="48" customWidth="1"/>
    <col min="259" max="259" width="23" style="48" customWidth="1"/>
    <col min="260" max="260" width="17.7109375" style="48" customWidth="1"/>
    <col min="261" max="261" width="18.42578125" style="48" customWidth="1"/>
    <col min="262" max="263" width="13.140625" style="48" customWidth="1"/>
    <col min="264" max="264" width="10.7109375" style="48" customWidth="1"/>
    <col min="265" max="265" width="40.85546875" style="48" customWidth="1"/>
    <col min="266" max="266" width="34.140625" style="48" customWidth="1"/>
    <col min="267" max="267" width="16" style="48" customWidth="1"/>
    <col min="268" max="268" width="15.7109375" style="48" customWidth="1"/>
    <col min="269" max="269" width="17.42578125" style="48" customWidth="1"/>
    <col min="270" max="270" width="10.7109375" style="48" customWidth="1"/>
    <col min="271" max="271" width="13" style="48" customWidth="1"/>
    <col min="272" max="272" width="16.7109375" style="48" customWidth="1"/>
    <col min="273" max="513" width="9.140625" style="48"/>
    <col min="514" max="514" width="35.5703125" style="48" customWidth="1"/>
    <col min="515" max="515" width="23" style="48" customWidth="1"/>
    <col min="516" max="516" width="17.7109375" style="48" customWidth="1"/>
    <col min="517" max="517" width="18.42578125" style="48" customWidth="1"/>
    <col min="518" max="519" width="13.140625" style="48" customWidth="1"/>
    <col min="520" max="520" width="10.7109375" style="48" customWidth="1"/>
    <col min="521" max="521" width="40.85546875" style="48" customWidth="1"/>
    <col min="522" max="522" width="34.140625" style="48" customWidth="1"/>
    <col min="523" max="523" width="16" style="48" customWidth="1"/>
    <col min="524" max="524" width="15.7109375" style="48" customWidth="1"/>
    <col min="525" max="525" width="17.42578125" style="48" customWidth="1"/>
    <col min="526" max="526" width="10.7109375" style="48" customWidth="1"/>
    <col min="527" max="527" width="13" style="48" customWidth="1"/>
    <col min="528" max="528" width="16.7109375" style="48" customWidth="1"/>
    <col min="529" max="769" width="9.140625" style="48"/>
    <col min="770" max="770" width="35.5703125" style="48" customWidth="1"/>
    <col min="771" max="771" width="23" style="48" customWidth="1"/>
    <col min="772" max="772" width="17.7109375" style="48" customWidth="1"/>
    <col min="773" max="773" width="18.42578125" style="48" customWidth="1"/>
    <col min="774" max="775" width="13.140625" style="48" customWidth="1"/>
    <col min="776" max="776" width="10.7109375" style="48" customWidth="1"/>
    <col min="777" max="777" width="40.85546875" style="48" customWidth="1"/>
    <col min="778" max="778" width="34.140625" style="48" customWidth="1"/>
    <col min="779" max="779" width="16" style="48" customWidth="1"/>
    <col min="780" max="780" width="15.7109375" style="48" customWidth="1"/>
    <col min="781" max="781" width="17.42578125" style="48" customWidth="1"/>
    <col min="782" max="782" width="10.7109375" style="48" customWidth="1"/>
    <col min="783" max="783" width="13" style="48" customWidth="1"/>
    <col min="784" max="784" width="16.7109375" style="48" customWidth="1"/>
    <col min="785" max="1025" width="9.140625" style="48"/>
    <col min="1026" max="1026" width="35.5703125" style="48" customWidth="1"/>
    <col min="1027" max="1027" width="23" style="48" customWidth="1"/>
    <col min="1028" max="1028" width="17.7109375" style="48" customWidth="1"/>
    <col min="1029" max="1029" width="18.42578125" style="48" customWidth="1"/>
    <col min="1030" max="1031" width="13.140625" style="48" customWidth="1"/>
    <col min="1032" max="1032" width="10.7109375" style="48" customWidth="1"/>
    <col min="1033" max="1033" width="40.85546875" style="48" customWidth="1"/>
    <col min="1034" max="1034" width="34.140625" style="48" customWidth="1"/>
    <col min="1035" max="1035" width="16" style="48" customWidth="1"/>
    <col min="1036" max="1036" width="15.7109375" style="48" customWidth="1"/>
    <col min="1037" max="1037" width="17.42578125" style="48" customWidth="1"/>
    <col min="1038" max="1038" width="10.7109375" style="48" customWidth="1"/>
    <col min="1039" max="1039" width="13" style="48" customWidth="1"/>
    <col min="1040" max="1040" width="16.7109375" style="48" customWidth="1"/>
    <col min="1041" max="1281" width="9.140625" style="48"/>
    <col min="1282" max="1282" width="35.5703125" style="48" customWidth="1"/>
    <col min="1283" max="1283" width="23" style="48" customWidth="1"/>
    <col min="1284" max="1284" width="17.7109375" style="48" customWidth="1"/>
    <col min="1285" max="1285" width="18.42578125" style="48" customWidth="1"/>
    <col min="1286" max="1287" width="13.140625" style="48" customWidth="1"/>
    <col min="1288" max="1288" width="10.7109375" style="48" customWidth="1"/>
    <col min="1289" max="1289" width="40.85546875" style="48" customWidth="1"/>
    <col min="1290" max="1290" width="34.140625" style="48" customWidth="1"/>
    <col min="1291" max="1291" width="16" style="48" customWidth="1"/>
    <col min="1292" max="1292" width="15.7109375" style="48" customWidth="1"/>
    <col min="1293" max="1293" width="17.42578125" style="48" customWidth="1"/>
    <col min="1294" max="1294" width="10.7109375" style="48" customWidth="1"/>
    <col min="1295" max="1295" width="13" style="48" customWidth="1"/>
    <col min="1296" max="1296" width="16.7109375" style="48" customWidth="1"/>
    <col min="1297" max="1537" width="9.140625" style="48"/>
    <col min="1538" max="1538" width="35.5703125" style="48" customWidth="1"/>
    <col min="1539" max="1539" width="23" style="48" customWidth="1"/>
    <col min="1540" max="1540" width="17.7109375" style="48" customWidth="1"/>
    <col min="1541" max="1541" width="18.42578125" style="48" customWidth="1"/>
    <col min="1542" max="1543" width="13.140625" style="48" customWidth="1"/>
    <col min="1544" max="1544" width="10.7109375" style="48" customWidth="1"/>
    <col min="1545" max="1545" width="40.85546875" style="48" customWidth="1"/>
    <col min="1546" max="1546" width="34.140625" style="48" customWidth="1"/>
    <col min="1547" max="1547" width="16" style="48" customWidth="1"/>
    <col min="1548" max="1548" width="15.7109375" style="48" customWidth="1"/>
    <col min="1549" max="1549" width="17.42578125" style="48" customWidth="1"/>
    <col min="1550" max="1550" width="10.7109375" style="48" customWidth="1"/>
    <col min="1551" max="1551" width="13" style="48" customWidth="1"/>
    <col min="1552" max="1552" width="16.7109375" style="48" customWidth="1"/>
    <col min="1553" max="1793" width="9.140625" style="48"/>
    <col min="1794" max="1794" width="35.5703125" style="48" customWidth="1"/>
    <col min="1795" max="1795" width="23" style="48" customWidth="1"/>
    <col min="1796" max="1796" width="17.7109375" style="48" customWidth="1"/>
    <col min="1797" max="1797" width="18.42578125" style="48" customWidth="1"/>
    <col min="1798" max="1799" width="13.140625" style="48" customWidth="1"/>
    <col min="1800" max="1800" width="10.7109375" style="48" customWidth="1"/>
    <col min="1801" max="1801" width="40.85546875" style="48" customWidth="1"/>
    <col min="1802" max="1802" width="34.140625" style="48" customWidth="1"/>
    <col min="1803" max="1803" width="16" style="48" customWidth="1"/>
    <col min="1804" max="1804" width="15.7109375" style="48" customWidth="1"/>
    <col min="1805" max="1805" width="17.42578125" style="48" customWidth="1"/>
    <col min="1806" max="1806" width="10.7109375" style="48" customWidth="1"/>
    <col min="1807" max="1807" width="13" style="48" customWidth="1"/>
    <col min="1808" max="1808" width="16.7109375" style="48" customWidth="1"/>
    <col min="1809" max="2049" width="9.140625" style="48"/>
    <col min="2050" max="2050" width="35.5703125" style="48" customWidth="1"/>
    <col min="2051" max="2051" width="23" style="48" customWidth="1"/>
    <col min="2052" max="2052" width="17.7109375" style="48" customWidth="1"/>
    <col min="2053" max="2053" width="18.42578125" style="48" customWidth="1"/>
    <col min="2054" max="2055" width="13.140625" style="48" customWidth="1"/>
    <col min="2056" max="2056" width="10.7109375" style="48" customWidth="1"/>
    <col min="2057" max="2057" width="40.85546875" style="48" customWidth="1"/>
    <col min="2058" max="2058" width="34.140625" style="48" customWidth="1"/>
    <col min="2059" max="2059" width="16" style="48" customWidth="1"/>
    <col min="2060" max="2060" width="15.7109375" style="48" customWidth="1"/>
    <col min="2061" max="2061" width="17.42578125" style="48" customWidth="1"/>
    <col min="2062" max="2062" width="10.7109375" style="48" customWidth="1"/>
    <col min="2063" max="2063" width="13" style="48" customWidth="1"/>
    <col min="2064" max="2064" width="16.7109375" style="48" customWidth="1"/>
    <col min="2065" max="2305" width="9.140625" style="48"/>
    <col min="2306" max="2306" width="35.5703125" style="48" customWidth="1"/>
    <col min="2307" max="2307" width="23" style="48" customWidth="1"/>
    <col min="2308" max="2308" width="17.7109375" style="48" customWidth="1"/>
    <col min="2309" max="2309" width="18.42578125" style="48" customWidth="1"/>
    <col min="2310" max="2311" width="13.140625" style="48" customWidth="1"/>
    <col min="2312" max="2312" width="10.7109375" style="48" customWidth="1"/>
    <col min="2313" max="2313" width="40.85546875" style="48" customWidth="1"/>
    <col min="2314" max="2314" width="34.140625" style="48" customWidth="1"/>
    <col min="2315" max="2315" width="16" style="48" customWidth="1"/>
    <col min="2316" max="2316" width="15.7109375" style="48" customWidth="1"/>
    <col min="2317" max="2317" width="17.42578125" style="48" customWidth="1"/>
    <col min="2318" max="2318" width="10.7109375" style="48" customWidth="1"/>
    <col min="2319" max="2319" width="13" style="48" customWidth="1"/>
    <col min="2320" max="2320" width="16.7109375" style="48" customWidth="1"/>
    <col min="2321" max="2561" width="9.140625" style="48"/>
    <col min="2562" max="2562" width="35.5703125" style="48" customWidth="1"/>
    <col min="2563" max="2563" width="23" style="48" customWidth="1"/>
    <col min="2564" max="2564" width="17.7109375" style="48" customWidth="1"/>
    <col min="2565" max="2565" width="18.42578125" style="48" customWidth="1"/>
    <col min="2566" max="2567" width="13.140625" style="48" customWidth="1"/>
    <col min="2568" max="2568" width="10.7109375" style="48" customWidth="1"/>
    <col min="2569" max="2569" width="40.85546875" style="48" customWidth="1"/>
    <col min="2570" max="2570" width="34.140625" style="48" customWidth="1"/>
    <col min="2571" max="2571" width="16" style="48" customWidth="1"/>
    <col min="2572" max="2572" width="15.7109375" style="48" customWidth="1"/>
    <col min="2573" max="2573" width="17.42578125" style="48" customWidth="1"/>
    <col min="2574" max="2574" width="10.7109375" style="48" customWidth="1"/>
    <col min="2575" max="2575" width="13" style="48" customWidth="1"/>
    <col min="2576" max="2576" width="16.7109375" style="48" customWidth="1"/>
    <col min="2577" max="2817" width="9.140625" style="48"/>
    <col min="2818" max="2818" width="35.5703125" style="48" customWidth="1"/>
    <col min="2819" max="2819" width="23" style="48" customWidth="1"/>
    <col min="2820" max="2820" width="17.7109375" style="48" customWidth="1"/>
    <col min="2821" max="2821" width="18.42578125" style="48" customWidth="1"/>
    <col min="2822" max="2823" width="13.140625" style="48" customWidth="1"/>
    <col min="2824" max="2824" width="10.7109375" style="48" customWidth="1"/>
    <col min="2825" max="2825" width="40.85546875" style="48" customWidth="1"/>
    <col min="2826" max="2826" width="34.140625" style="48" customWidth="1"/>
    <col min="2827" max="2827" width="16" style="48" customWidth="1"/>
    <col min="2828" max="2828" width="15.7109375" style="48" customWidth="1"/>
    <col min="2829" max="2829" width="17.42578125" style="48" customWidth="1"/>
    <col min="2830" max="2830" width="10.7109375" style="48" customWidth="1"/>
    <col min="2831" max="2831" width="13" style="48" customWidth="1"/>
    <col min="2832" max="2832" width="16.7109375" style="48" customWidth="1"/>
    <col min="2833" max="3073" width="9.140625" style="48"/>
    <col min="3074" max="3074" width="35.5703125" style="48" customWidth="1"/>
    <col min="3075" max="3075" width="23" style="48" customWidth="1"/>
    <col min="3076" max="3076" width="17.7109375" style="48" customWidth="1"/>
    <col min="3077" max="3077" width="18.42578125" style="48" customWidth="1"/>
    <col min="3078" max="3079" width="13.140625" style="48" customWidth="1"/>
    <col min="3080" max="3080" width="10.7109375" style="48" customWidth="1"/>
    <col min="3081" max="3081" width="40.85546875" style="48" customWidth="1"/>
    <col min="3082" max="3082" width="34.140625" style="48" customWidth="1"/>
    <col min="3083" max="3083" width="16" style="48" customWidth="1"/>
    <col min="3084" max="3084" width="15.7109375" style="48" customWidth="1"/>
    <col min="3085" max="3085" width="17.42578125" style="48" customWidth="1"/>
    <col min="3086" max="3086" width="10.7109375" style="48" customWidth="1"/>
    <col min="3087" max="3087" width="13" style="48" customWidth="1"/>
    <col min="3088" max="3088" width="16.7109375" style="48" customWidth="1"/>
    <col min="3089" max="3329" width="9.140625" style="48"/>
    <col min="3330" max="3330" width="35.5703125" style="48" customWidth="1"/>
    <col min="3331" max="3331" width="23" style="48" customWidth="1"/>
    <col min="3332" max="3332" width="17.7109375" style="48" customWidth="1"/>
    <col min="3333" max="3333" width="18.42578125" style="48" customWidth="1"/>
    <col min="3334" max="3335" width="13.140625" style="48" customWidth="1"/>
    <col min="3336" max="3336" width="10.7109375" style="48" customWidth="1"/>
    <col min="3337" max="3337" width="40.85546875" style="48" customWidth="1"/>
    <col min="3338" max="3338" width="34.140625" style="48" customWidth="1"/>
    <col min="3339" max="3339" width="16" style="48" customWidth="1"/>
    <col min="3340" max="3340" width="15.7109375" style="48" customWidth="1"/>
    <col min="3341" max="3341" width="17.42578125" style="48" customWidth="1"/>
    <col min="3342" max="3342" width="10.7109375" style="48" customWidth="1"/>
    <col min="3343" max="3343" width="13" style="48" customWidth="1"/>
    <col min="3344" max="3344" width="16.7109375" style="48" customWidth="1"/>
    <col min="3345" max="3585" width="9.140625" style="48"/>
    <col min="3586" max="3586" width="35.5703125" style="48" customWidth="1"/>
    <col min="3587" max="3587" width="23" style="48" customWidth="1"/>
    <col min="3588" max="3588" width="17.7109375" style="48" customWidth="1"/>
    <col min="3589" max="3589" width="18.42578125" style="48" customWidth="1"/>
    <col min="3590" max="3591" width="13.140625" style="48" customWidth="1"/>
    <col min="3592" max="3592" width="10.7109375" style="48" customWidth="1"/>
    <col min="3593" max="3593" width="40.85546875" style="48" customWidth="1"/>
    <col min="3594" max="3594" width="34.140625" style="48" customWidth="1"/>
    <col min="3595" max="3595" width="16" style="48" customWidth="1"/>
    <col min="3596" max="3596" width="15.7109375" style="48" customWidth="1"/>
    <col min="3597" max="3597" width="17.42578125" style="48" customWidth="1"/>
    <col min="3598" max="3598" width="10.7109375" style="48" customWidth="1"/>
    <col min="3599" max="3599" width="13" style="48" customWidth="1"/>
    <col min="3600" max="3600" width="16.7109375" style="48" customWidth="1"/>
    <col min="3601" max="3841" width="9.140625" style="48"/>
    <col min="3842" max="3842" width="35.5703125" style="48" customWidth="1"/>
    <col min="3843" max="3843" width="23" style="48" customWidth="1"/>
    <col min="3844" max="3844" width="17.7109375" style="48" customWidth="1"/>
    <col min="3845" max="3845" width="18.42578125" style="48" customWidth="1"/>
    <col min="3846" max="3847" width="13.140625" style="48" customWidth="1"/>
    <col min="3848" max="3848" width="10.7109375" style="48" customWidth="1"/>
    <col min="3849" max="3849" width="40.85546875" style="48" customWidth="1"/>
    <col min="3850" max="3850" width="34.140625" style="48" customWidth="1"/>
    <col min="3851" max="3851" width="16" style="48" customWidth="1"/>
    <col min="3852" max="3852" width="15.7109375" style="48" customWidth="1"/>
    <col min="3853" max="3853" width="17.42578125" style="48" customWidth="1"/>
    <col min="3854" max="3854" width="10.7109375" style="48" customWidth="1"/>
    <col min="3855" max="3855" width="13" style="48" customWidth="1"/>
    <col min="3856" max="3856" width="16.7109375" style="48" customWidth="1"/>
    <col min="3857" max="4097" width="9.140625" style="48"/>
    <col min="4098" max="4098" width="35.5703125" style="48" customWidth="1"/>
    <col min="4099" max="4099" width="23" style="48" customWidth="1"/>
    <col min="4100" max="4100" width="17.7109375" style="48" customWidth="1"/>
    <col min="4101" max="4101" width="18.42578125" style="48" customWidth="1"/>
    <col min="4102" max="4103" width="13.140625" style="48" customWidth="1"/>
    <col min="4104" max="4104" width="10.7109375" style="48" customWidth="1"/>
    <col min="4105" max="4105" width="40.85546875" style="48" customWidth="1"/>
    <col min="4106" max="4106" width="34.140625" style="48" customWidth="1"/>
    <col min="4107" max="4107" width="16" style="48" customWidth="1"/>
    <col min="4108" max="4108" width="15.7109375" style="48" customWidth="1"/>
    <col min="4109" max="4109" width="17.42578125" style="48" customWidth="1"/>
    <col min="4110" max="4110" width="10.7109375" style="48" customWidth="1"/>
    <col min="4111" max="4111" width="13" style="48" customWidth="1"/>
    <col min="4112" max="4112" width="16.7109375" style="48" customWidth="1"/>
    <col min="4113" max="4353" width="9.140625" style="48"/>
    <col min="4354" max="4354" width="35.5703125" style="48" customWidth="1"/>
    <col min="4355" max="4355" width="23" style="48" customWidth="1"/>
    <col min="4356" max="4356" width="17.7109375" style="48" customWidth="1"/>
    <col min="4357" max="4357" width="18.42578125" style="48" customWidth="1"/>
    <col min="4358" max="4359" width="13.140625" style="48" customWidth="1"/>
    <col min="4360" max="4360" width="10.7109375" style="48" customWidth="1"/>
    <col min="4361" max="4361" width="40.85546875" style="48" customWidth="1"/>
    <col min="4362" max="4362" width="34.140625" style="48" customWidth="1"/>
    <col min="4363" max="4363" width="16" style="48" customWidth="1"/>
    <col min="4364" max="4364" width="15.7109375" style="48" customWidth="1"/>
    <col min="4365" max="4365" width="17.42578125" style="48" customWidth="1"/>
    <col min="4366" max="4366" width="10.7109375" style="48" customWidth="1"/>
    <col min="4367" max="4367" width="13" style="48" customWidth="1"/>
    <col min="4368" max="4368" width="16.7109375" style="48" customWidth="1"/>
    <col min="4369" max="4609" width="9.140625" style="48"/>
    <col min="4610" max="4610" width="35.5703125" style="48" customWidth="1"/>
    <col min="4611" max="4611" width="23" style="48" customWidth="1"/>
    <col min="4612" max="4612" width="17.7109375" style="48" customWidth="1"/>
    <col min="4613" max="4613" width="18.42578125" style="48" customWidth="1"/>
    <col min="4614" max="4615" width="13.140625" style="48" customWidth="1"/>
    <col min="4616" max="4616" width="10.7109375" style="48" customWidth="1"/>
    <col min="4617" max="4617" width="40.85546875" style="48" customWidth="1"/>
    <col min="4618" max="4618" width="34.140625" style="48" customWidth="1"/>
    <col min="4619" max="4619" width="16" style="48" customWidth="1"/>
    <col min="4620" max="4620" width="15.7109375" style="48" customWidth="1"/>
    <col min="4621" max="4621" width="17.42578125" style="48" customWidth="1"/>
    <col min="4622" max="4622" width="10.7109375" style="48" customWidth="1"/>
    <col min="4623" max="4623" width="13" style="48" customWidth="1"/>
    <col min="4624" max="4624" width="16.7109375" style="48" customWidth="1"/>
    <col min="4625" max="4865" width="9.140625" style="48"/>
    <col min="4866" max="4866" width="35.5703125" style="48" customWidth="1"/>
    <col min="4867" max="4867" width="23" style="48" customWidth="1"/>
    <col min="4868" max="4868" width="17.7109375" style="48" customWidth="1"/>
    <col min="4869" max="4869" width="18.42578125" style="48" customWidth="1"/>
    <col min="4870" max="4871" width="13.140625" style="48" customWidth="1"/>
    <col min="4872" max="4872" width="10.7109375" style="48" customWidth="1"/>
    <col min="4873" max="4873" width="40.85546875" style="48" customWidth="1"/>
    <col min="4874" max="4874" width="34.140625" style="48" customWidth="1"/>
    <col min="4875" max="4875" width="16" style="48" customWidth="1"/>
    <col min="4876" max="4876" width="15.7109375" style="48" customWidth="1"/>
    <col min="4877" max="4877" width="17.42578125" style="48" customWidth="1"/>
    <col min="4878" max="4878" width="10.7109375" style="48" customWidth="1"/>
    <col min="4879" max="4879" width="13" style="48" customWidth="1"/>
    <col min="4880" max="4880" width="16.7109375" style="48" customWidth="1"/>
    <col min="4881" max="5121" width="9.140625" style="48"/>
    <col min="5122" max="5122" width="35.5703125" style="48" customWidth="1"/>
    <col min="5123" max="5123" width="23" style="48" customWidth="1"/>
    <col min="5124" max="5124" width="17.7109375" style="48" customWidth="1"/>
    <col min="5125" max="5125" width="18.42578125" style="48" customWidth="1"/>
    <col min="5126" max="5127" width="13.140625" style="48" customWidth="1"/>
    <col min="5128" max="5128" width="10.7109375" style="48" customWidth="1"/>
    <col min="5129" max="5129" width="40.85546875" style="48" customWidth="1"/>
    <col min="5130" max="5130" width="34.140625" style="48" customWidth="1"/>
    <col min="5131" max="5131" width="16" style="48" customWidth="1"/>
    <col min="5132" max="5132" width="15.7109375" style="48" customWidth="1"/>
    <col min="5133" max="5133" width="17.42578125" style="48" customWidth="1"/>
    <col min="5134" max="5134" width="10.7109375" style="48" customWidth="1"/>
    <col min="5135" max="5135" width="13" style="48" customWidth="1"/>
    <col min="5136" max="5136" width="16.7109375" style="48" customWidth="1"/>
    <col min="5137" max="5377" width="9.140625" style="48"/>
    <col min="5378" max="5378" width="35.5703125" style="48" customWidth="1"/>
    <col min="5379" max="5379" width="23" style="48" customWidth="1"/>
    <col min="5380" max="5380" width="17.7109375" style="48" customWidth="1"/>
    <col min="5381" max="5381" width="18.42578125" style="48" customWidth="1"/>
    <col min="5382" max="5383" width="13.140625" style="48" customWidth="1"/>
    <col min="5384" max="5384" width="10.7109375" style="48" customWidth="1"/>
    <col min="5385" max="5385" width="40.85546875" style="48" customWidth="1"/>
    <col min="5386" max="5386" width="34.140625" style="48" customWidth="1"/>
    <col min="5387" max="5387" width="16" style="48" customWidth="1"/>
    <col min="5388" max="5388" width="15.7109375" style="48" customWidth="1"/>
    <col min="5389" max="5389" width="17.42578125" style="48" customWidth="1"/>
    <col min="5390" max="5390" width="10.7109375" style="48" customWidth="1"/>
    <col min="5391" max="5391" width="13" style="48" customWidth="1"/>
    <col min="5392" max="5392" width="16.7109375" style="48" customWidth="1"/>
    <col min="5393" max="5633" width="9.140625" style="48"/>
    <col min="5634" max="5634" width="35.5703125" style="48" customWidth="1"/>
    <col min="5635" max="5635" width="23" style="48" customWidth="1"/>
    <col min="5636" max="5636" width="17.7109375" style="48" customWidth="1"/>
    <col min="5637" max="5637" width="18.42578125" style="48" customWidth="1"/>
    <col min="5638" max="5639" width="13.140625" style="48" customWidth="1"/>
    <col min="5640" max="5640" width="10.7109375" style="48" customWidth="1"/>
    <col min="5641" max="5641" width="40.85546875" style="48" customWidth="1"/>
    <col min="5642" max="5642" width="34.140625" style="48" customWidth="1"/>
    <col min="5643" max="5643" width="16" style="48" customWidth="1"/>
    <col min="5644" max="5644" width="15.7109375" style="48" customWidth="1"/>
    <col min="5645" max="5645" width="17.42578125" style="48" customWidth="1"/>
    <col min="5646" max="5646" width="10.7109375" style="48" customWidth="1"/>
    <col min="5647" max="5647" width="13" style="48" customWidth="1"/>
    <col min="5648" max="5648" width="16.7109375" style="48" customWidth="1"/>
    <col min="5649" max="5889" width="9.140625" style="48"/>
    <col min="5890" max="5890" width="35.5703125" style="48" customWidth="1"/>
    <col min="5891" max="5891" width="23" style="48" customWidth="1"/>
    <col min="5892" max="5892" width="17.7109375" style="48" customWidth="1"/>
    <col min="5893" max="5893" width="18.42578125" style="48" customWidth="1"/>
    <col min="5894" max="5895" width="13.140625" style="48" customWidth="1"/>
    <col min="5896" max="5896" width="10.7109375" style="48" customWidth="1"/>
    <col min="5897" max="5897" width="40.85546875" style="48" customWidth="1"/>
    <col min="5898" max="5898" width="34.140625" style="48" customWidth="1"/>
    <col min="5899" max="5899" width="16" style="48" customWidth="1"/>
    <col min="5900" max="5900" width="15.7109375" style="48" customWidth="1"/>
    <col min="5901" max="5901" width="17.42578125" style="48" customWidth="1"/>
    <col min="5902" max="5902" width="10.7109375" style="48" customWidth="1"/>
    <col min="5903" max="5903" width="13" style="48" customWidth="1"/>
    <col min="5904" max="5904" width="16.7109375" style="48" customWidth="1"/>
    <col min="5905" max="6145" width="9.140625" style="48"/>
    <col min="6146" max="6146" width="35.5703125" style="48" customWidth="1"/>
    <col min="6147" max="6147" width="23" style="48" customWidth="1"/>
    <col min="6148" max="6148" width="17.7109375" style="48" customWidth="1"/>
    <col min="6149" max="6149" width="18.42578125" style="48" customWidth="1"/>
    <col min="6150" max="6151" width="13.140625" style="48" customWidth="1"/>
    <col min="6152" max="6152" width="10.7109375" style="48" customWidth="1"/>
    <col min="6153" max="6153" width="40.85546875" style="48" customWidth="1"/>
    <col min="6154" max="6154" width="34.140625" style="48" customWidth="1"/>
    <col min="6155" max="6155" width="16" style="48" customWidth="1"/>
    <col min="6156" max="6156" width="15.7109375" style="48" customWidth="1"/>
    <col min="6157" max="6157" width="17.42578125" style="48" customWidth="1"/>
    <col min="6158" max="6158" width="10.7109375" style="48" customWidth="1"/>
    <col min="6159" max="6159" width="13" style="48" customWidth="1"/>
    <col min="6160" max="6160" width="16.7109375" style="48" customWidth="1"/>
    <col min="6161" max="6401" width="9.140625" style="48"/>
    <col min="6402" max="6402" width="35.5703125" style="48" customWidth="1"/>
    <col min="6403" max="6403" width="23" style="48" customWidth="1"/>
    <col min="6404" max="6404" width="17.7109375" style="48" customWidth="1"/>
    <col min="6405" max="6405" width="18.42578125" style="48" customWidth="1"/>
    <col min="6406" max="6407" width="13.140625" style="48" customWidth="1"/>
    <col min="6408" max="6408" width="10.7109375" style="48" customWidth="1"/>
    <col min="6409" max="6409" width="40.85546875" style="48" customWidth="1"/>
    <col min="6410" max="6410" width="34.140625" style="48" customWidth="1"/>
    <col min="6411" max="6411" width="16" style="48" customWidth="1"/>
    <col min="6412" max="6412" width="15.7109375" style="48" customWidth="1"/>
    <col min="6413" max="6413" width="17.42578125" style="48" customWidth="1"/>
    <col min="6414" max="6414" width="10.7109375" style="48" customWidth="1"/>
    <col min="6415" max="6415" width="13" style="48" customWidth="1"/>
    <col min="6416" max="6416" width="16.7109375" style="48" customWidth="1"/>
    <col min="6417" max="6657" width="9.140625" style="48"/>
    <col min="6658" max="6658" width="35.5703125" style="48" customWidth="1"/>
    <col min="6659" max="6659" width="23" style="48" customWidth="1"/>
    <col min="6660" max="6660" width="17.7109375" style="48" customWidth="1"/>
    <col min="6661" max="6661" width="18.42578125" style="48" customWidth="1"/>
    <col min="6662" max="6663" width="13.140625" style="48" customWidth="1"/>
    <col min="6664" max="6664" width="10.7109375" style="48" customWidth="1"/>
    <col min="6665" max="6665" width="40.85546875" style="48" customWidth="1"/>
    <col min="6666" max="6666" width="34.140625" style="48" customWidth="1"/>
    <col min="6667" max="6667" width="16" style="48" customWidth="1"/>
    <col min="6668" max="6668" width="15.7109375" style="48" customWidth="1"/>
    <col min="6669" max="6669" width="17.42578125" style="48" customWidth="1"/>
    <col min="6670" max="6670" width="10.7109375" style="48" customWidth="1"/>
    <col min="6671" max="6671" width="13" style="48" customWidth="1"/>
    <col min="6672" max="6672" width="16.7109375" style="48" customWidth="1"/>
    <col min="6673" max="6913" width="9.140625" style="48"/>
    <col min="6914" max="6914" width="35.5703125" style="48" customWidth="1"/>
    <col min="6915" max="6915" width="23" style="48" customWidth="1"/>
    <col min="6916" max="6916" width="17.7109375" style="48" customWidth="1"/>
    <col min="6917" max="6917" width="18.42578125" style="48" customWidth="1"/>
    <col min="6918" max="6919" width="13.140625" style="48" customWidth="1"/>
    <col min="6920" max="6920" width="10.7109375" style="48" customWidth="1"/>
    <col min="6921" max="6921" width="40.85546875" style="48" customWidth="1"/>
    <col min="6922" max="6922" width="34.140625" style="48" customWidth="1"/>
    <col min="6923" max="6923" width="16" style="48" customWidth="1"/>
    <col min="6924" max="6924" width="15.7109375" style="48" customWidth="1"/>
    <col min="6925" max="6925" width="17.42578125" style="48" customWidth="1"/>
    <col min="6926" max="6926" width="10.7109375" style="48" customWidth="1"/>
    <col min="6927" max="6927" width="13" style="48" customWidth="1"/>
    <col min="6928" max="6928" width="16.7109375" style="48" customWidth="1"/>
    <col min="6929" max="7169" width="9.140625" style="48"/>
    <col min="7170" max="7170" width="35.5703125" style="48" customWidth="1"/>
    <col min="7171" max="7171" width="23" style="48" customWidth="1"/>
    <col min="7172" max="7172" width="17.7109375" style="48" customWidth="1"/>
    <col min="7173" max="7173" width="18.42578125" style="48" customWidth="1"/>
    <col min="7174" max="7175" width="13.140625" style="48" customWidth="1"/>
    <col min="7176" max="7176" width="10.7109375" style="48" customWidth="1"/>
    <col min="7177" max="7177" width="40.85546875" style="48" customWidth="1"/>
    <col min="7178" max="7178" width="34.140625" style="48" customWidth="1"/>
    <col min="7179" max="7179" width="16" style="48" customWidth="1"/>
    <col min="7180" max="7180" width="15.7109375" style="48" customWidth="1"/>
    <col min="7181" max="7181" width="17.42578125" style="48" customWidth="1"/>
    <col min="7182" max="7182" width="10.7109375" style="48" customWidth="1"/>
    <col min="7183" max="7183" width="13" style="48" customWidth="1"/>
    <col min="7184" max="7184" width="16.7109375" style="48" customWidth="1"/>
    <col min="7185" max="7425" width="9.140625" style="48"/>
    <col min="7426" max="7426" width="35.5703125" style="48" customWidth="1"/>
    <col min="7427" max="7427" width="23" style="48" customWidth="1"/>
    <col min="7428" max="7428" width="17.7109375" style="48" customWidth="1"/>
    <col min="7429" max="7429" width="18.42578125" style="48" customWidth="1"/>
    <col min="7430" max="7431" width="13.140625" style="48" customWidth="1"/>
    <col min="7432" max="7432" width="10.7109375" style="48" customWidth="1"/>
    <col min="7433" max="7433" width="40.85546875" style="48" customWidth="1"/>
    <col min="7434" max="7434" width="34.140625" style="48" customWidth="1"/>
    <col min="7435" max="7435" width="16" style="48" customWidth="1"/>
    <col min="7436" max="7436" width="15.7109375" style="48" customWidth="1"/>
    <col min="7437" max="7437" width="17.42578125" style="48" customWidth="1"/>
    <col min="7438" max="7438" width="10.7109375" style="48" customWidth="1"/>
    <col min="7439" max="7439" width="13" style="48" customWidth="1"/>
    <col min="7440" max="7440" width="16.7109375" style="48" customWidth="1"/>
    <col min="7441" max="7681" width="9.140625" style="48"/>
    <col min="7682" max="7682" width="35.5703125" style="48" customWidth="1"/>
    <col min="7683" max="7683" width="23" style="48" customWidth="1"/>
    <col min="7684" max="7684" width="17.7109375" style="48" customWidth="1"/>
    <col min="7685" max="7685" width="18.42578125" style="48" customWidth="1"/>
    <col min="7686" max="7687" width="13.140625" style="48" customWidth="1"/>
    <col min="7688" max="7688" width="10.7109375" style="48" customWidth="1"/>
    <col min="7689" max="7689" width="40.85546875" style="48" customWidth="1"/>
    <col min="7690" max="7690" width="34.140625" style="48" customWidth="1"/>
    <col min="7691" max="7691" width="16" style="48" customWidth="1"/>
    <col min="7692" max="7692" width="15.7109375" style="48" customWidth="1"/>
    <col min="7693" max="7693" width="17.42578125" style="48" customWidth="1"/>
    <col min="7694" max="7694" width="10.7109375" style="48" customWidth="1"/>
    <col min="7695" max="7695" width="13" style="48" customWidth="1"/>
    <col min="7696" max="7696" width="16.7109375" style="48" customWidth="1"/>
    <col min="7697" max="7937" width="9.140625" style="48"/>
    <col min="7938" max="7938" width="35.5703125" style="48" customWidth="1"/>
    <col min="7939" max="7939" width="23" style="48" customWidth="1"/>
    <col min="7940" max="7940" width="17.7109375" style="48" customWidth="1"/>
    <col min="7941" max="7941" width="18.42578125" style="48" customWidth="1"/>
    <col min="7942" max="7943" width="13.140625" style="48" customWidth="1"/>
    <col min="7944" max="7944" width="10.7109375" style="48" customWidth="1"/>
    <col min="7945" max="7945" width="40.85546875" style="48" customWidth="1"/>
    <col min="7946" max="7946" width="34.140625" style="48" customWidth="1"/>
    <col min="7947" max="7947" width="16" style="48" customWidth="1"/>
    <col min="7948" max="7948" width="15.7109375" style="48" customWidth="1"/>
    <col min="7949" max="7949" width="17.42578125" style="48" customWidth="1"/>
    <col min="7950" max="7950" width="10.7109375" style="48" customWidth="1"/>
    <col min="7951" max="7951" width="13" style="48" customWidth="1"/>
    <col min="7952" max="7952" width="16.7109375" style="48" customWidth="1"/>
    <col min="7953" max="8193" width="9.140625" style="48"/>
    <col min="8194" max="8194" width="35.5703125" style="48" customWidth="1"/>
    <col min="8195" max="8195" width="23" style="48" customWidth="1"/>
    <col min="8196" max="8196" width="17.7109375" style="48" customWidth="1"/>
    <col min="8197" max="8197" width="18.42578125" style="48" customWidth="1"/>
    <col min="8198" max="8199" width="13.140625" style="48" customWidth="1"/>
    <col min="8200" max="8200" width="10.7109375" style="48" customWidth="1"/>
    <col min="8201" max="8201" width="40.85546875" style="48" customWidth="1"/>
    <col min="8202" max="8202" width="34.140625" style="48" customWidth="1"/>
    <col min="8203" max="8203" width="16" style="48" customWidth="1"/>
    <col min="8204" max="8204" width="15.7109375" style="48" customWidth="1"/>
    <col min="8205" max="8205" width="17.42578125" style="48" customWidth="1"/>
    <col min="8206" max="8206" width="10.7109375" style="48" customWidth="1"/>
    <col min="8207" max="8207" width="13" style="48" customWidth="1"/>
    <col min="8208" max="8208" width="16.7109375" style="48" customWidth="1"/>
    <col min="8209" max="8449" width="9.140625" style="48"/>
    <col min="8450" max="8450" width="35.5703125" style="48" customWidth="1"/>
    <col min="8451" max="8451" width="23" style="48" customWidth="1"/>
    <col min="8452" max="8452" width="17.7109375" style="48" customWidth="1"/>
    <col min="8453" max="8453" width="18.42578125" style="48" customWidth="1"/>
    <col min="8454" max="8455" width="13.140625" style="48" customWidth="1"/>
    <col min="8456" max="8456" width="10.7109375" style="48" customWidth="1"/>
    <col min="8457" max="8457" width="40.85546875" style="48" customWidth="1"/>
    <col min="8458" max="8458" width="34.140625" style="48" customWidth="1"/>
    <col min="8459" max="8459" width="16" style="48" customWidth="1"/>
    <col min="8460" max="8460" width="15.7109375" style="48" customWidth="1"/>
    <col min="8461" max="8461" width="17.42578125" style="48" customWidth="1"/>
    <col min="8462" max="8462" width="10.7109375" style="48" customWidth="1"/>
    <col min="8463" max="8463" width="13" style="48" customWidth="1"/>
    <col min="8464" max="8464" width="16.7109375" style="48" customWidth="1"/>
    <col min="8465" max="8705" width="9.140625" style="48"/>
    <col min="8706" max="8706" width="35.5703125" style="48" customWidth="1"/>
    <col min="8707" max="8707" width="23" style="48" customWidth="1"/>
    <col min="8708" max="8708" width="17.7109375" style="48" customWidth="1"/>
    <col min="8709" max="8709" width="18.42578125" style="48" customWidth="1"/>
    <col min="8710" max="8711" width="13.140625" style="48" customWidth="1"/>
    <col min="8712" max="8712" width="10.7109375" style="48" customWidth="1"/>
    <col min="8713" max="8713" width="40.85546875" style="48" customWidth="1"/>
    <col min="8714" max="8714" width="34.140625" style="48" customWidth="1"/>
    <col min="8715" max="8715" width="16" style="48" customWidth="1"/>
    <col min="8716" max="8716" width="15.7109375" style="48" customWidth="1"/>
    <col min="8717" max="8717" width="17.42578125" style="48" customWidth="1"/>
    <col min="8718" max="8718" width="10.7109375" style="48" customWidth="1"/>
    <col min="8719" max="8719" width="13" style="48" customWidth="1"/>
    <col min="8720" max="8720" width="16.7109375" style="48" customWidth="1"/>
    <col min="8721" max="8961" width="9.140625" style="48"/>
    <col min="8962" max="8962" width="35.5703125" style="48" customWidth="1"/>
    <col min="8963" max="8963" width="23" style="48" customWidth="1"/>
    <col min="8964" max="8964" width="17.7109375" style="48" customWidth="1"/>
    <col min="8965" max="8965" width="18.42578125" style="48" customWidth="1"/>
    <col min="8966" max="8967" width="13.140625" style="48" customWidth="1"/>
    <col min="8968" max="8968" width="10.7109375" style="48" customWidth="1"/>
    <col min="8969" max="8969" width="40.85546875" style="48" customWidth="1"/>
    <col min="8970" max="8970" width="34.140625" style="48" customWidth="1"/>
    <col min="8971" max="8971" width="16" style="48" customWidth="1"/>
    <col min="8972" max="8972" width="15.7109375" style="48" customWidth="1"/>
    <col min="8973" max="8973" width="17.42578125" style="48" customWidth="1"/>
    <col min="8974" max="8974" width="10.7109375" style="48" customWidth="1"/>
    <col min="8975" max="8975" width="13" style="48" customWidth="1"/>
    <col min="8976" max="8976" width="16.7109375" style="48" customWidth="1"/>
    <col min="8977" max="9217" width="9.140625" style="48"/>
    <col min="9218" max="9218" width="35.5703125" style="48" customWidth="1"/>
    <col min="9219" max="9219" width="23" style="48" customWidth="1"/>
    <col min="9220" max="9220" width="17.7109375" style="48" customWidth="1"/>
    <col min="9221" max="9221" width="18.42578125" style="48" customWidth="1"/>
    <col min="9222" max="9223" width="13.140625" style="48" customWidth="1"/>
    <col min="9224" max="9224" width="10.7109375" style="48" customWidth="1"/>
    <col min="9225" max="9225" width="40.85546875" style="48" customWidth="1"/>
    <col min="9226" max="9226" width="34.140625" style="48" customWidth="1"/>
    <col min="9227" max="9227" width="16" style="48" customWidth="1"/>
    <col min="9228" max="9228" width="15.7109375" style="48" customWidth="1"/>
    <col min="9229" max="9229" width="17.42578125" style="48" customWidth="1"/>
    <col min="9230" max="9230" width="10.7109375" style="48" customWidth="1"/>
    <col min="9231" max="9231" width="13" style="48" customWidth="1"/>
    <col min="9232" max="9232" width="16.7109375" style="48" customWidth="1"/>
    <col min="9233" max="9473" width="9.140625" style="48"/>
    <col min="9474" max="9474" width="35.5703125" style="48" customWidth="1"/>
    <col min="9475" max="9475" width="23" style="48" customWidth="1"/>
    <col min="9476" max="9476" width="17.7109375" style="48" customWidth="1"/>
    <col min="9477" max="9477" width="18.42578125" style="48" customWidth="1"/>
    <col min="9478" max="9479" width="13.140625" style="48" customWidth="1"/>
    <col min="9480" max="9480" width="10.7109375" style="48" customWidth="1"/>
    <col min="9481" max="9481" width="40.85546875" style="48" customWidth="1"/>
    <col min="9482" max="9482" width="34.140625" style="48" customWidth="1"/>
    <col min="9483" max="9483" width="16" style="48" customWidth="1"/>
    <col min="9484" max="9484" width="15.7109375" style="48" customWidth="1"/>
    <col min="9485" max="9485" width="17.42578125" style="48" customWidth="1"/>
    <col min="9486" max="9486" width="10.7109375" style="48" customWidth="1"/>
    <col min="9487" max="9487" width="13" style="48" customWidth="1"/>
    <col min="9488" max="9488" width="16.7109375" style="48" customWidth="1"/>
    <col min="9489" max="9729" width="9.140625" style="48"/>
    <col min="9730" max="9730" width="35.5703125" style="48" customWidth="1"/>
    <col min="9731" max="9731" width="23" style="48" customWidth="1"/>
    <col min="9732" max="9732" width="17.7109375" style="48" customWidth="1"/>
    <col min="9733" max="9733" width="18.42578125" style="48" customWidth="1"/>
    <col min="9734" max="9735" width="13.140625" style="48" customWidth="1"/>
    <col min="9736" max="9736" width="10.7109375" style="48" customWidth="1"/>
    <col min="9737" max="9737" width="40.85546875" style="48" customWidth="1"/>
    <col min="9738" max="9738" width="34.140625" style="48" customWidth="1"/>
    <col min="9739" max="9739" width="16" style="48" customWidth="1"/>
    <col min="9740" max="9740" width="15.7109375" style="48" customWidth="1"/>
    <col min="9741" max="9741" width="17.42578125" style="48" customWidth="1"/>
    <col min="9742" max="9742" width="10.7109375" style="48" customWidth="1"/>
    <col min="9743" max="9743" width="13" style="48" customWidth="1"/>
    <col min="9744" max="9744" width="16.7109375" style="48" customWidth="1"/>
    <col min="9745" max="9985" width="9.140625" style="48"/>
    <col min="9986" max="9986" width="35.5703125" style="48" customWidth="1"/>
    <col min="9987" max="9987" width="23" style="48" customWidth="1"/>
    <col min="9988" max="9988" width="17.7109375" style="48" customWidth="1"/>
    <col min="9989" max="9989" width="18.42578125" style="48" customWidth="1"/>
    <col min="9990" max="9991" width="13.140625" style="48" customWidth="1"/>
    <col min="9992" max="9992" width="10.7109375" style="48" customWidth="1"/>
    <col min="9993" max="9993" width="40.85546875" style="48" customWidth="1"/>
    <col min="9994" max="9994" width="34.140625" style="48" customWidth="1"/>
    <col min="9995" max="9995" width="16" style="48" customWidth="1"/>
    <col min="9996" max="9996" width="15.7109375" style="48" customWidth="1"/>
    <col min="9997" max="9997" width="17.42578125" style="48" customWidth="1"/>
    <col min="9998" max="9998" width="10.7109375" style="48" customWidth="1"/>
    <col min="9999" max="9999" width="13" style="48" customWidth="1"/>
    <col min="10000" max="10000" width="16.7109375" style="48" customWidth="1"/>
    <col min="10001" max="10241" width="9.140625" style="48"/>
    <col min="10242" max="10242" width="35.5703125" style="48" customWidth="1"/>
    <col min="10243" max="10243" width="23" style="48" customWidth="1"/>
    <col min="10244" max="10244" width="17.7109375" style="48" customWidth="1"/>
    <col min="10245" max="10245" width="18.42578125" style="48" customWidth="1"/>
    <col min="10246" max="10247" width="13.140625" style="48" customWidth="1"/>
    <col min="10248" max="10248" width="10.7109375" style="48" customWidth="1"/>
    <col min="10249" max="10249" width="40.85546875" style="48" customWidth="1"/>
    <col min="10250" max="10250" width="34.140625" style="48" customWidth="1"/>
    <col min="10251" max="10251" width="16" style="48" customWidth="1"/>
    <col min="10252" max="10252" width="15.7109375" style="48" customWidth="1"/>
    <col min="10253" max="10253" width="17.42578125" style="48" customWidth="1"/>
    <col min="10254" max="10254" width="10.7109375" style="48" customWidth="1"/>
    <col min="10255" max="10255" width="13" style="48" customWidth="1"/>
    <col min="10256" max="10256" width="16.7109375" style="48" customWidth="1"/>
    <col min="10257" max="10497" width="9.140625" style="48"/>
    <col min="10498" max="10498" width="35.5703125" style="48" customWidth="1"/>
    <col min="10499" max="10499" width="23" style="48" customWidth="1"/>
    <col min="10500" max="10500" width="17.7109375" style="48" customWidth="1"/>
    <col min="10501" max="10501" width="18.42578125" style="48" customWidth="1"/>
    <col min="10502" max="10503" width="13.140625" style="48" customWidth="1"/>
    <col min="10504" max="10504" width="10.7109375" style="48" customWidth="1"/>
    <col min="10505" max="10505" width="40.85546875" style="48" customWidth="1"/>
    <col min="10506" max="10506" width="34.140625" style="48" customWidth="1"/>
    <col min="10507" max="10507" width="16" style="48" customWidth="1"/>
    <col min="10508" max="10508" width="15.7109375" style="48" customWidth="1"/>
    <col min="10509" max="10509" width="17.42578125" style="48" customWidth="1"/>
    <col min="10510" max="10510" width="10.7109375" style="48" customWidth="1"/>
    <col min="10511" max="10511" width="13" style="48" customWidth="1"/>
    <col min="10512" max="10512" width="16.7109375" style="48" customWidth="1"/>
    <col min="10513" max="10753" width="9.140625" style="48"/>
    <col min="10754" max="10754" width="35.5703125" style="48" customWidth="1"/>
    <col min="10755" max="10755" width="23" style="48" customWidth="1"/>
    <col min="10756" max="10756" width="17.7109375" style="48" customWidth="1"/>
    <col min="10757" max="10757" width="18.42578125" style="48" customWidth="1"/>
    <col min="10758" max="10759" width="13.140625" style="48" customWidth="1"/>
    <col min="10760" max="10760" width="10.7109375" style="48" customWidth="1"/>
    <col min="10761" max="10761" width="40.85546875" style="48" customWidth="1"/>
    <col min="10762" max="10762" width="34.140625" style="48" customWidth="1"/>
    <col min="10763" max="10763" width="16" style="48" customWidth="1"/>
    <col min="10764" max="10764" width="15.7109375" style="48" customWidth="1"/>
    <col min="10765" max="10765" width="17.42578125" style="48" customWidth="1"/>
    <col min="10766" max="10766" width="10.7109375" style="48" customWidth="1"/>
    <col min="10767" max="10767" width="13" style="48" customWidth="1"/>
    <col min="10768" max="10768" width="16.7109375" style="48" customWidth="1"/>
    <col min="10769" max="11009" width="9.140625" style="48"/>
    <col min="11010" max="11010" width="35.5703125" style="48" customWidth="1"/>
    <col min="11011" max="11011" width="23" style="48" customWidth="1"/>
    <col min="11012" max="11012" width="17.7109375" style="48" customWidth="1"/>
    <col min="11013" max="11013" width="18.42578125" style="48" customWidth="1"/>
    <col min="11014" max="11015" width="13.140625" style="48" customWidth="1"/>
    <col min="11016" max="11016" width="10.7109375" style="48" customWidth="1"/>
    <col min="11017" max="11017" width="40.85546875" style="48" customWidth="1"/>
    <col min="11018" max="11018" width="34.140625" style="48" customWidth="1"/>
    <col min="11019" max="11019" width="16" style="48" customWidth="1"/>
    <col min="11020" max="11020" width="15.7109375" style="48" customWidth="1"/>
    <col min="11021" max="11021" width="17.42578125" style="48" customWidth="1"/>
    <col min="11022" max="11022" width="10.7109375" style="48" customWidth="1"/>
    <col min="11023" max="11023" width="13" style="48" customWidth="1"/>
    <col min="11024" max="11024" width="16.7109375" style="48" customWidth="1"/>
    <col min="11025" max="11265" width="9.140625" style="48"/>
    <col min="11266" max="11266" width="35.5703125" style="48" customWidth="1"/>
    <col min="11267" max="11267" width="23" style="48" customWidth="1"/>
    <col min="11268" max="11268" width="17.7109375" style="48" customWidth="1"/>
    <col min="11269" max="11269" width="18.42578125" style="48" customWidth="1"/>
    <col min="11270" max="11271" width="13.140625" style="48" customWidth="1"/>
    <col min="11272" max="11272" width="10.7109375" style="48" customWidth="1"/>
    <col min="11273" max="11273" width="40.85546875" style="48" customWidth="1"/>
    <col min="11274" max="11274" width="34.140625" style="48" customWidth="1"/>
    <col min="11275" max="11275" width="16" style="48" customWidth="1"/>
    <col min="11276" max="11276" width="15.7109375" style="48" customWidth="1"/>
    <col min="11277" max="11277" width="17.42578125" style="48" customWidth="1"/>
    <col min="11278" max="11278" width="10.7109375" style="48" customWidth="1"/>
    <col min="11279" max="11279" width="13" style="48" customWidth="1"/>
    <col min="11280" max="11280" width="16.7109375" style="48" customWidth="1"/>
    <col min="11281" max="11521" width="9.140625" style="48"/>
    <col min="11522" max="11522" width="35.5703125" style="48" customWidth="1"/>
    <col min="11523" max="11523" width="23" style="48" customWidth="1"/>
    <col min="11524" max="11524" width="17.7109375" style="48" customWidth="1"/>
    <col min="11525" max="11525" width="18.42578125" style="48" customWidth="1"/>
    <col min="11526" max="11527" width="13.140625" style="48" customWidth="1"/>
    <col min="11528" max="11528" width="10.7109375" style="48" customWidth="1"/>
    <col min="11529" max="11529" width="40.85546875" style="48" customWidth="1"/>
    <col min="11530" max="11530" width="34.140625" style="48" customWidth="1"/>
    <col min="11531" max="11531" width="16" style="48" customWidth="1"/>
    <col min="11532" max="11532" width="15.7109375" style="48" customWidth="1"/>
    <col min="11533" max="11533" width="17.42578125" style="48" customWidth="1"/>
    <col min="11534" max="11534" width="10.7109375" style="48" customWidth="1"/>
    <col min="11535" max="11535" width="13" style="48" customWidth="1"/>
    <col min="11536" max="11536" width="16.7109375" style="48" customWidth="1"/>
    <col min="11537" max="11777" width="9.140625" style="48"/>
    <col min="11778" max="11778" width="35.5703125" style="48" customWidth="1"/>
    <col min="11779" max="11779" width="23" style="48" customWidth="1"/>
    <col min="11780" max="11780" width="17.7109375" style="48" customWidth="1"/>
    <col min="11781" max="11781" width="18.42578125" style="48" customWidth="1"/>
    <col min="11782" max="11783" width="13.140625" style="48" customWidth="1"/>
    <col min="11784" max="11784" width="10.7109375" style="48" customWidth="1"/>
    <col min="11785" max="11785" width="40.85546875" style="48" customWidth="1"/>
    <col min="11786" max="11786" width="34.140625" style="48" customWidth="1"/>
    <col min="11787" max="11787" width="16" style="48" customWidth="1"/>
    <col min="11788" max="11788" width="15.7109375" style="48" customWidth="1"/>
    <col min="11789" max="11789" width="17.42578125" style="48" customWidth="1"/>
    <col min="11790" max="11790" width="10.7109375" style="48" customWidth="1"/>
    <col min="11791" max="11791" width="13" style="48" customWidth="1"/>
    <col min="11792" max="11792" width="16.7109375" style="48" customWidth="1"/>
    <col min="11793" max="12033" width="9.140625" style="48"/>
    <col min="12034" max="12034" width="35.5703125" style="48" customWidth="1"/>
    <col min="12035" max="12035" width="23" style="48" customWidth="1"/>
    <col min="12036" max="12036" width="17.7109375" style="48" customWidth="1"/>
    <col min="12037" max="12037" width="18.42578125" style="48" customWidth="1"/>
    <col min="12038" max="12039" width="13.140625" style="48" customWidth="1"/>
    <col min="12040" max="12040" width="10.7109375" style="48" customWidth="1"/>
    <col min="12041" max="12041" width="40.85546875" style="48" customWidth="1"/>
    <col min="12042" max="12042" width="34.140625" style="48" customWidth="1"/>
    <col min="12043" max="12043" width="16" style="48" customWidth="1"/>
    <col min="12044" max="12044" width="15.7109375" style="48" customWidth="1"/>
    <col min="12045" max="12045" width="17.42578125" style="48" customWidth="1"/>
    <col min="12046" max="12046" width="10.7109375" style="48" customWidth="1"/>
    <col min="12047" max="12047" width="13" style="48" customWidth="1"/>
    <col min="12048" max="12048" width="16.7109375" style="48" customWidth="1"/>
    <col min="12049" max="12289" width="9.140625" style="48"/>
    <col min="12290" max="12290" width="35.5703125" style="48" customWidth="1"/>
    <col min="12291" max="12291" width="23" style="48" customWidth="1"/>
    <col min="12292" max="12292" width="17.7109375" style="48" customWidth="1"/>
    <col min="12293" max="12293" width="18.42578125" style="48" customWidth="1"/>
    <col min="12294" max="12295" width="13.140625" style="48" customWidth="1"/>
    <col min="12296" max="12296" width="10.7109375" style="48" customWidth="1"/>
    <col min="12297" max="12297" width="40.85546875" style="48" customWidth="1"/>
    <col min="12298" max="12298" width="34.140625" style="48" customWidth="1"/>
    <col min="12299" max="12299" width="16" style="48" customWidth="1"/>
    <col min="12300" max="12300" width="15.7109375" style="48" customWidth="1"/>
    <col min="12301" max="12301" width="17.42578125" style="48" customWidth="1"/>
    <col min="12302" max="12302" width="10.7109375" style="48" customWidth="1"/>
    <col min="12303" max="12303" width="13" style="48" customWidth="1"/>
    <col min="12304" max="12304" width="16.7109375" style="48" customWidth="1"/>
    <col min="12305" max="12545" width="9.140625" style="48"/>
    <col min="12546" max="12546" width="35.5703125" style="48" customWidth="1"/>
    <col min="12547" max="12547" width="23" style="48" customWidth="1"/>
    <col min="12548" max="12548" width="17.7109375" style="48" customWidth="1"/>
    <col min="12549" max="12549" width="18.42578125" style="48" customWidth="1"/>
    <col min="12550" max="12551" width="13.140625" style="48" customWidth="1"/>
    <col min="12552" max="12552" width="10.7109375" style="48" customWidth="1"/>
    <col min="12553" max="12553" width="40.85546875" style="48" customWidth="1"/>
    <col min="12554" max="12554" width="34.140625" style="48" customWidth="1"/>
    <col min="12555" max="12555" width="16" style="48" customWidth="1"/>
    <col min="12556" max="12556" width="15.7109375" style="48" customWidth="1"/>
    <col min="12557" max="12557" width="17.42578125" style="48" customWidth="1"/>
    <col min="12558" max="12558" width="10.7109375" style="48" customWidth="1"/>
    <col min="12559" max="12559" width="13" style="48" customWidth="1"/>
    <col min="12560" max="12560" width="16.7109375" style="48" customWidth="1"/>
    <col min="12561" max="12801" width="9.140625" style="48"/>
    <col min="12802" max="12802" width="35.5703125" style="48" customWidth="1"/>
    <col min="12803" max="12803" width="23" style="48" customWidth="1"/>
    <col min="12804" max="12804" width="17.7109375" style="48" customWidth="1"/>
    <col min="12805" max="12805" width="18.42578125" style="48" customWidth="1"/>
    <col min="12806" max="12807" width="13.140625" style="48" customWidth="1"/>
    <col min="12808" max="12808" width="10.7109375" style="48" customWidth="1"/>
    <col min="12809" max="12809" width="40.85546875" style="48" customWidth="1"/>
    <col min="12810" max="12810" width="34.140625" style="48" customWidth="1"/>
    <col min="12811" max="12811" width="16" style="48" customWidth="1"/>
    <col min="12812" max="12812" width="15.7109375" style="48" customWidth="1"/>
    <col min="12813" max="12813" width="17.42578125" style="48" customWidth="1"/>
    <col min="12814" max="12814" width="10.7109375" style="48" customWidth="1"/>
    <col min="12815" max="12815" width="13" style="48" customWidth="1"/>
    <col min="12816" max="12816" width="16.7109375" style="48" customWidth="1"/>
    <col min="12817" max="13057" width="9.140625" style="48"/>
    <col min="13058" max="13058" width="35.5703125" style="48" customWidth="1"/>
    <col min="13059" max="13059" width="23" style="48" customWidth="1"/>
    <col min="13060" max="13060" width="17.7109375" style="48" customWidth="1"/>
    <col min="13061" max="13061" width="18.42578125" style="48" customWidth="1"/>
    <col min="13062" max="13063" width="13.140625" style="48" customWidth="1"/>
    <col min="13064" max="13064" width="10.7109375" style="48" customWidth="1"/>
    <col min="13065" max="13065" width="40.85546875" style="48" customWidth="1"/>
    <col min="13066" max="13066" width="34.140625" style="48" customWidth="1"/>
    <col min="13067" max="13067" width="16" style="48" customWidth="1"/>
    <col min="13068" max="13068" width="15.7109375" style="48" customWidth="1"/>
    <col min="13069" max="13069" width="17.42578125" style="48" customWidth="1"/>
    <col min="13070" max="13070" width="10.7109375" style="48" customWidth="1"/>
    <col min="13071" max="13071" width="13" style="48" customWidth="1"/>
    <col min="13072" max="13072" width="16.7109375" style="48" customWidth="1"/>
    <col min="13073" max="13313" width="9.140625" style="48"/>
    <col min="13314" max="13314" width="35.5703125" style="48" customWidth="1"/>
    <col min="13315" max="13315" width="23" style="48" customWidth="1"/>
    <col min="13316" max="13316" width="17.7109375" style="48" customWidth="1"/>
    <col min="13317" max="13317" width="18.42578125" style="48" customWidth="1"/>
    <col min="13318" max="13319" width="13.140625" style="48" customWidth="1"/>
    <col min="13320" max="13320" width="10.7109375" style="48" customWidth="1"/>
    <col min="13321" max="13321" width="40.85546875" style="48" customWidth="1"/>
    <col min="13322" max="13322" width="34.140625" style="48" customWidth="1"/>
    <col min="13323" max="13323" width="16" style="48" customWidth="1"/>
    <col min="13324" max="13324" width="15.7109375" style="48" customWidth="1"/>
    <col min="13325" max="13325" width="17.42578125" style="48" customWidth="1"/>
    <col min="13326" max="13326" width="10.7109375" style="48" customWidth="1"/>
    <col min="13327" max="13327" width="13" style="48" customWidth="1"/>
    <col min="13328" max="13328" width="16.7109375" style="48" customWidth="1"/>
    <col min="13329" max="13569" width="9.140625" style="48"/>
    <col min="13570" max="13570" width="35.5703125" style="48" customWidth="1"/>
    <col min="13571" max="13571" width="23" style="48" customWidth="1"/>
    <col min="13572" max="13572" width="17.7109375" style="48" customWidth="1"/>
    <col min="13573" max="13573" width="18.42578125" style="48" customWidth="1"/>
    <col min="13574" max="13575" width="13.140625" style="48" customWidth="1"/>
    <col min="13576" max="13576" width="10.7109375" style="48" customWidth="1"/>
    <col min="13577" max="13577" width="40.85546875" style="48" customWidth="1"/>
    <col min="13578" max="13578" width="34.140625" style="48" customWidth="1"/>
    <col min="13579" max="13579" width="16" style="48" customWidth="1"/>
    <col min="13580" max="13580" width="15.7109375" style="48" customWidth="1"/>
    <col min="13581" max="13581" width="17.42578125" style="48" customWidth="1"/>
    <col min="13582" max="13582" width="10.7109375" style="48" customWidth="1"/>
    <col min="13583" max="13583" width="13" style="48" customWidth="1"/>
    <col min="13584" max="13584" width="16.7109375" style="48" customWidth="1"/>
    <col min="13585" max="13825" width="9.140625" style="48"/>
    <col min="13826" max="13826" width="35.5703125" style="48" customWidth="1"/>
    <col min="13827" max="13827" width="23" style="48" customWidth="1"/>
    <col min="13828" max="13828" width="17.7109375" style="48" customWidth="1"/>
    <col min="13829" max="13829" width="18.42578125" style="48" customWidth="1"/>
    <col min="13830" max="13831" width="13.140625" style="48" customWidth="1"/>
    <col min="13832" max="13832" width="10.7109375" style="48" customWidth="1"/>
    <col min="13833" max="13833" width="40.85546875" style="48" customWidth="1"/>
    <col min="13834" max="13834" width="34.140625" style="48" customWidth="1"/>
    <col min="13835" max="13835" width="16" style="48" customWidth="1"/>
    <col min="13836" max="13836" width="15.7109375" style="48" customWidth="1"/>
    <col min="13837" max="13837" width="17.42578125" style="48" customWidth="1"/>
    <col min="13838" max="13838" width="10.7109375" style="48" customWidth="1"/>
    <col min="13839" max="13839" width="13" style="48" customWidth="1"/>
    <col min="13840" max="13840" width="16.7109375" style="48" customWidth="1"/>
    <col min="13841" max="14081" width="9.140625" style="48"/>
    <col min="14082" max="14082" width="35.5703125" style="48" customWidth="1"/>
    <col min="14083" max="14083" width="23" style="48" customWidth="1"/>
    <col min="14084" max="14084" width="17.7109375" style="48" customWidth="1"/>
    <col min="14085" max="14085" width="18.42578125" style="48" customWidth="1"/>
    <col min="14086" max="14087" width="13.140625" style="48" customWidth="1"/>
    <col min="14088" max="14088" width="10.7109375" style="48" customWidth="1"/>
    <col min="14089" max="14089" width="40.85546875" style="48" customWidth="1"/>
    <col min="14090" max="14090" width="34.140625" style="48" customWidth="1"/>
    <col min="14091" max="14091" width="16" style="48" customWidth="1"/>
    <col min="14092" max="14092" width="15.7109375" style="48" customWidth="1"/>
    <col min="14093" max="14093" width="17.42578125" style="48" customWidth="1"/>
    <col min="14094" max="14094" width="10.7109375" style="48" customWidth="1"/>
    <col min="14095" max="14095" width="13" style="48" customWidth="1"/>
    <col min="14096" max="14096" width="16.7109375" style="48" customWidth="1"/>
    <col min="14097" max="14337" width="9.140625" style="48"/>
    <col min="14338" max="14338" width="35.5703125" style="48" customWidth="1"/>
    <col min="14339" max="14339" width="23" style="48" customWidth="1"/>
    <col min="14340" max="14340" width="17.7109375" style="48" customWidth="1"/>
    <col min="14341" max="14341" width="18.42578125" style="48" customWidth="1"/>
    <col min="14342" max="14343" width="13.140625" style="48" customWidth="1"/>
    <col min="14344" max="14344" width="10.7109375" style="48" customWidth="1"/>
    <col min="14345" max="14345" width="40.85546875" style="48" customWidth="1"/>
    <col min="14346" max="14346" width="34.140625" style="48" customWidth="1"/>
    <col min="14347" max="14347" width="16" style="48" customWidth="1"/>
    <col min="14348" max="14348" width="15.7109375" style="48" customWidth="1"/>
    <col min="14349" max="14349" width="17.42578125" style="48" customWidth="1"/>
    <col min="14350" max="14350" width="10.7109375" style="48" customWidth="1"/>
    <col min="14351" max="14351" width="13" style="48" customWidth="1"/>
    <col min="14352" max="14352" width="16.7109375" style="48" customWidth="1"/>
    <col min="14353" max="14593" width="9.140625" style="48"/>
    <col min="14594" max="14594" width="35.5703125" style="48" customWidth="1"/>
    <col min="14595" max="14595" width="23" style="48" customWidth="1"/>
    <col min="14596" max="14596" width="17.7109375" style="48" customWidth="1"/>
    <col min="14597" max="14597" width="18.42578125" style="48" customWidth="1"/>
    <col min="14598" max="14599" width="13.140625" style="48" customWidth="1"/>
    <col min="14600" max="14600" width="10.7109375" style="48" customWidth="1"/>
    <col min="14601" max="14601" width="40.85546875" style="48" customWidth="1"/>
    <col min="14602" max="14602" width="34.140625" style="48" customWidth="1"/>
    <col min="14603" max="14603" width="16" style="48" customWidth="1"/>
    <col min="14604" max="14604" width="15.7109375" style="48" customWidth="1"/>
    <col min="14605" max="14605" width="17.42578125" style="48" customWidth="1"/>
    <col min="14606" max="14606" width="10.7109375" style="48" customWidth="1"/>
    <col min="14607" max="14607" width="13" style="48" customWidth="1"/>
    <col min="14608" max="14608" width="16.7109375" style="48" customWidth="1"/>
    <col min="14609" max="14849" width="9.140625" style="48"/>
    <col min="14850" max="14850" width="35.5703125" style="48" customWidth="1"/>
    <col min="14851" max="14851" width="23" style="48" customWidth="1"/>
    <col min="14852" max="14852" width="17.7109375" style="48" customWidth="1"/>
    <col min="14853" max="14853" width="18.42578125" style="48" customWidth="1"/>
    <col min="14854" max="14855" width="13.140625" style="48" customWidth="1"/>
    <col min="14856" max="14856" width="10.7109375" style="48" customWidth="1"/>
    <col min="14857" max="14857" width="40.85546875" style="48" customWidth="1"/>
    <col min="14858" max="14858" width="34.140625" style="48" customWidth="1"/>
    <col min="14859" max="14859" width="16" style="48" customWidth="1"/>
    <col min="14860" max="14860" width="15.7109375" style="48" customWidth="1"/>
    <col min="14861" max="14861" width="17.42578125" style="48" customWidth="1"/>
    <col min="14862" max="14862" width="10.7109375" style="48" customWidth="1"/>
    <col min="14863" max="14863" width="13" style="48" customWidth="1"/>
    <col min="14864" max="14864" width="16.7109375" style="48" customWidth="1"/>
    <col min="14865" max="15105" width="9.140625" style="48"/>
    <col min="15106" max="15106" width="35.5703125" style="48" customWidth="1"/>
    <col min="15107" max="15107" width="23" style="48" customWidth="1"/>
    <col min="15108" max="15108" width="17.7109375" style="48" customWidth="1"/>
    <col min="15109" max="15109" width="18.42578125" style="48" customWidth="1"/>
    <col min="15110" max="15111" width="13.140625" style="48" customWidth="1"/>
    <col min="15112" max="15112" width="10.7109375" style="48" customWidth="1"/>
    <col min="15113" max="15113" width="40.85546875" style="48" customWidth="1"/>
    <col min="15114" max="15114" width="34.140625" style="48" customWidth="1"/>
    <col min="15115" max="15115" width="16" style="48" customWidth="1"/>
    <col min="15116" max="15116" width="15.7109375" style="48" customWidth="1"/>
    <col min="15117" max="15117" width="17.42578125" style="48" customWidth="1"/>
    <col min="15118" max="15118" width="10.7109375" style="48" customWidth="1"/>
    <col min="15119" max="15119" width="13" style="48" customWidth="1"/>
    <col min="15120" max="15120" width="16.7109375" style="48" customWidth="1"/>
    <col min="15121" max="15361" width="9.140625" style="48"/>
    <col min="15362" max="15362" width="35.5703125" style="48" customWidth="1"/>
    <col min="15363" max="15363" width="23" style="48" customWidth="1"/>
    <col min="15364" max="15364" width="17.7109375" style="48" customWidth="1"/>
    <col min="15365" max="15365" width="18.42578125" style="48" customWidth="1"/>
    <col min="15366" max="15367" width="13.140625" style="48" customWidth="1"/>
    <col min="15368" max="15368" width="10.7109375" style="48" customWidth="1"/>
    <col min="15369" max="15369" width="40.85546875" style="48" customWidth="1"/>
    <col min="15370" max="15370" width="34.140625" style="48" customWidth="1"/>
    <col min="15371" max="15371" width="16" style="48" customWidth="1"/>
    <col min="15372" max="15372" width="15.7109375" style="48" customWidth="1"/>
    <col min="15373" max="15373" width="17.42578125" style="48" customWidth="1"/>
    <col min="15374" max="15374" width="10.7109375" style="48" customWidth="1"/>
    <col min="15375" max="15375" width="13" style="48" customWidth="1"/>
    <col min="15376" max="15376" width="16.7109375" style="48" customWidth="1"/>
    <col min="15377" max="15617" width="9.140625" style="48"/>
    <col min="15618" max="15618" width="35.5703125" style="48" customWidth="1"/>
    <col min="15619" max="15619" width="23" style="48" customWidth="1"/>
    <col min="15620" max="15620" width="17.7109375" style="48" customWidth="1"/>
    <col min="15621" max="15621" width="18.42578125" style="48" customWidth="1"/>
    <col min="15622" max="15623" width="13.140625" style="48" customWidth="1"/>
    <col min="15624" max="15624" width="10.7109375" style="48" customWidth="1"/>
    <col min="15625" max="15625" width="40.85546875" style="48" customWidth="1"/>
    <col min="15626" max="15626" width="34.140625" style="48" customWidth="1"/>
    <col min="15627" max="15627" width="16" style="48" customWidth="1"/>
    <col min="15628" max="15628" width="15.7109375" style="48" customWidth="1"/>
    <col min="15629" max="15629" width="17.42578125" style="48" customWidth="1"/>
    <col min="15630" max="15630" width="10.7109375" style="48" customWidth="1"/>
    <col min="15631" max="15631" width="13" style="48" customWidth="1"/>
    <col min="15632" max="15632" width="16.7109375" style="48" customWidth="1"/>
    <col min="15633" max="15873" width="9.140625" style="48"/>
    <col min="15874" max="15874" width="35.5703125" style="48" customWidth="1"/>
    <col min="15875" max="15875" width="23" style="48" customWidth="1"/>
    <col min="15876" max="15876" width="17.7109375" style="48" customWidth="1"/>
    <col min="15877" max="15877" width="18.42578125" style="48" customWidth="1"/>
    <col min="15878" max="15879" width="13.140625" style="48" customWidth="1"/>
    <col min="15880" max="15880" width="10.7109375" style="48" customWidth="1"/>
    <col min="15881" max="15881" width="40.85546875" style="48" customWidth="1"/>
    <col min="15882" max="15882" width="34.140625" style="48" customWidth="1"/>
    <col min="15883" max="15883" width="16" style="48" customWidth="1"/>
    <col min="15884" max="15884" width="15.7109375" style="48" customWidth="1"/>
    <col min="15885" max="15885" width="17.42578125" style="48" customWidth="1"/>
    <col min="15886" max="15886" width="10.7109375" style="48" customWidth="1"/>
    <col min="15887" max="15887" width="13" style="48" customWidth="1"/>
    <col min="15888" max="15888" width="16.7109375" style="48" customWidth="1"/>
    <col min="15889" max="16129" width="9.140625" style="48"/>
    <col min="16130" max="16130" width="35.5703125" style="48" customWidth="1"/>
    <col min="16131" max="16131" width="23" style="48" customWidth="1"/>
    <col min="16132" max="16132" width="17.7109375" style="48" customWidth="1"/>
    <col min="16133" max="16133" width="18.42578125" style="48" customWidth="1"/>
    <col min="16134" max="16135" width="13.140625" style="48" customWidth="1"/>
    <col min="16136" max="16136" width="10.7109375" style="48" customWidth="1"/>
    <col min="16137" max="16137" width="40.85546875" style="48" customWidth="1"/>
    <col min="16138" max="16138" width="34.140625" style="48" customWidth="1"/>
    <col min="16139" max="16139" width="16" style="48" customWidth="1"/>
    <col min="16140" max="16140" width="15.7109375" style="48" customWidth="1"/>
    <col min="16141" max="16141" width="17.42578125" style="48" customWidth="1"/>
    <col min="16142" max="16142" width="10.7109375" style="48" customWidth="1"/>
    <col min="16143" max="16143" width="13" style="48" customWidth="1"/>
    <col min="16144" max="16144" width="16.7109375" style="48" customWidth="1"/>
    <col min="16145" max="16384" width="9.140625" style="48"/>
  </cols>
  <sheetData>
    <row r="2" spans="1:29" ht="57" customHeight="1" x14ac:dyDescent="0.25"/>
    <row r="3" spans="1:29" s="145" customFormat="1" ht="32.25" customHeight="1" x14ac:dyDescent="0.3">
      <c r="A3" s="455" t="s">
        <v>277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29" s="145" customFormat="1" ht="27" customHeight="1" x14ac:dyDescent="0.3">
      <c r="A4" s="331" t="str">
        <f>'[1]2- OBJETIVOS E METAS'!A1:S1</f>
        <v>CAU/.....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67"/>
    </row>
    <row r="5" spans="1:29" s="145" customFormat="1" ht="23.25" customHeight="1" x14ac:dyDescent="0.3">
      <c r="A5" s="448" t="s">
        <v>342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29" ht="23.25" customHeight="1" thickBot="1" x14ac:dyDescent="0.3"/>
    <row r="7" spans="1:29" s="258" customFormat="1" ht="52.5" customHeight="1" thickBot="1" x14ac:dyDescent="0.3">
      <c r="A7" s="456" t="s">
        <v>170</v>
      </c>
      <c r="B7" s="459" t="s">
        <v>171</v>
      </c>
      <c r="C7" s="460"/>
      <c r="D7" s="297" t="s">
        <v>295</v>
      </c>
      <c r="E7" s="297" t="s">
        <v>296</v>
      </c>
      <c r="F7" s="256" t="s">
        <v>177</v>
      </c>
      <c r="G7" s="257"/>
      <c r="H7" s="456" t="s">
        <v>170</v>
      </c>
      <c r="I7" s="459" t="s">
        <v>172</v>
      </c>
      <c r="J7" s="460"/>
      <c r="K7" s="297" t="s">
        <v>295</v>
      </c>
      <c r="L7" s="297" t="s">
        <v>296</v>
      </c>
      <c r="M7" s="256" t="s">
        <v>177</v>
      </c>
    </row>
    <row r="8" spans="1:29" s="258" customFormat="1" ht="37.9" customHeight="1" x14ac:dyDescent="0.25">
      <c r="A8" s="457"/>
      <c r="B8" s="461" t="s">
        <v>173</v>
      </c>
      <c r="C8" s="462"/>
      <c r="D8" s="303">
        <f>'Anexo_1.1_Usos e Fontes'!C12</f>
        <v>0</v>
      </c>
      <c r="E8" s="303">
        <f>'Anexo_1.1_Usos e Fontes'!F12</f>
        <v>0</v>
      </c>
      <c r="F8" s="304">
        <f>IFERROR(E8/D8*100-100,0)</f>
        <v>0</v>
      </c>
      <c r="G8" s="259"/>
      <c r="H8" s="457"/>
      <c r="I8" s="463" t="s">
        <v>320</v>
      </c>
      <c r="J8" s="464"/>
      <c r="K8" s="285"/>
      <c r="L8" s="285"/>
      <c r="M8" s="260">
        <f>IFERROR(L8/K8*100-100,0)</f>
        <v>0</v>
      </c>
      <c r="O8" s="453"/>
      <c r="P8" s="453"/>
      <c r="Q8" s="453"/>
      <c r="R8" s="453"/>
      <c r="S8" s="453"/>
      <c r="T8" s="453"/>
      <c r="U8" s="453"/>
      <c r="V8" s="453"/>
      <c r="W8" s="453"/>
    </row>
    <row r="9" spans="1:29" s="258" customFormat="1" ht="38.450000000000003" customHeight="1" x14ac:dyDescent="0.25">
      <c r="A9" s="457"/>
      <c r="B9" s="446" t="s">
        <v>174</v>
      </c>
      <c r="C9" s="447"/>
      <c r="D9" s="303">
        <f>'Anexo_1.1_Usos e Fontes'!C20</f>
        <v>0</v>
      </c>
      <c r="E9" s="303">
        <f>'Anexo_1.1_Usos e Fontes'!F20</f>
        <v>0</v>
      </c>
      <c r="F9" s="304">
        <f t="shared" ref="F9:F13" si="0">IFERROR(E9/D9*100-100,0)</f>
        <v>0</v>
      </c>
      <c r="G9" s="259"/>
      <c r="H9" s="457"/>
      <c r="I9" s="465" t="s">
        <v>278</v>
      </c>
      <c r="J9" s="466"/>
      <c r="K9" s="298"/>
      <c r="L9" s="298"/>
      <c r="M9" s="260">
        <f>IFERROR(L9/K9*100-100,0)</f>
        <v>0</v>
      </c>
    </row>
    <row r="10" spans="1:29" s="258" customFormat="1" ht="43.5" customHeight="1" thickBot="1" x14ac:dyDescent="0.3">
      <c r="A10" s="457"/>
      <c r="B10" s="468" t="s">
        <v>279</v>
      </c>
      <c r="C10" s="469"/>
      <c r="D10" s="303">
        <f>SUM(D8:D9)</f>
        <v>0</v>
      </c>
      <c r="E10" s="303">
        <f>SUM(E8:E9)</f>
        <v>0</v>
      </c>
      <c r="F10" s="304">
        <f t="shared" si="0"/>
        <v>0</v>
      </c>
      <c r="G10" s="259"/>
      <c r="H10" s="458"/>
      <c r="I10" s="470" t="s">
        <v>280</v>
      </c>
      <c r="J10" s="471"/>
      <c r="K10" s="261">
        <f>'Anexo_1.1_Usos e Fontes'!C11</f>
        <v>0</v>
      </c>
      <c r="L10" s="261">
        <f>'Anexo_1.1_Usos e Fontes'!F11</f>
        <v>0</v>
      </c>
      <c r="M10" s="307">
        <f>IFERROR(L10/K10*100-100,0)</f>
        <v>0</v>
      </c>
    </row>
    <row r="11" spans="1:29" s="258" customFormat="1" ht="28.5" customHeight="1" thickBot="1" x14ac:dyDescent="0.3">
      <c r="A11" s="457"/>
      <c r="B11" s="446" t="s">
        <v>281</v>
      </c>
      <c r="C11" s="447"/>
      <c r="D11" s="303">
        <f>'Anexo_1.1_Usos e Fontes'!C29</f>
        <v>0</v>
      </c>
      <c r="E11" s="303">
        <f>'Anexo_1.1_Usos e Fontes'!F29</f>
        <v>0</v>
      </c>
      <c r="F11" s="304">
        <f t="shared" si="0"/>
        <v>0</v>
      </c>
      <c r="G11" s="259"/>
      <c r="H11" s="472"/>
      <c r="I11" s="472"/>
      <c r="J11" s="257"/>
      <c r="K11" s="262"/>
      <c r="L11" s="262"/>
      <c r="M11" s="263"/>
      <c r="P11" s="264"/>
    </row>
    <row r="12" spans="1:29" s="258" customFormat="1" ht="29.25" customHeight="1" x14ac:dyDescent="0.25">
      <c r="A12" s="457"/>
      <c r="B12" s="446" t="s">
        <v>282</v>
      </c>
      <c r="C12" s="447"/>
      <c r="D12" s="303">
        <f>'Anexo_1.1_Usos e Fontes'!C30</f>
        <v>0</v>
      </c>
      <c r="E12" s="303">
        <f>'Anexo_1.1_Usos e Fontes'!F30</f>
        <v>0</v>
      </c>
      <c r="F12" s="304">
        <f t="shared" si="0"/>
        <v>0</v>
      </c>
      <c r="G12" s="259"/>
      <c r="H12" s="472"/>
      <c r="I12" s="472"/>
      <c r="J12" s="257"/>
      <c r="K12" s="263"/>
      <c r="L12" s="263"/>
      <c r="M12" s="263"/>
    </row>
    <row r="13" spans="1:29" s="258" customFormat="1" ht="30.75" customHeight="1" thickBot="1" x14ac:dyDescent="0.3">
      <c r="A13" s="458"/>
      <c r="B13" s="498" t="s">
        <v>283</v>
      </c>
      <c r="C13" s="499"/>
      <c r="D13" s="305">
        <f>D10-D11-D12</f>
        <v>0</v>
      </c>
      <c r="E13" s="305">
        <f>E10-E11-E12</f>
        <v>0</v>
      </c>
      <c r="F13" s="306">
        <f t="shared" si="0"/>
        <v>0</v>
      </c>
      <c r="G13" s="265"/>
      <c r="H13" s="266"/>
      <c r="I13" s="266"/>
      <c r="J13" s="257"/>
      <c r="K13" s="263"/>
      <c r="L13" s="267"/>
      <c r="M13" s="263"/>
      <c r="N13" s="485"/>
      <c r="O13" s="485"/>
      <c r="P13" s="485"/>
    </row>
    <row r="14" spans="1:29" s="270" customFormat="1" ht="16.5" thickBot="1" x14ac:dyDescent="0.3">
      <c r="A14" s="268"/>
      <c r="B14" s="111"/>
      <c r="C14" s="111"/>
      <c r="D14" s="265"/>
      <c r="E14" s="265"/>
      <c r="F14" s="263"/>
      <c r="G14" s="265"/>
      <c r="H14" s="266"/>
      <c r="I14" s="266"/>
      <c r="J14" s="257"/>
      <c r="K14" s="263"/>
      <c r="L14" s="267"/>
      <c r="M14" s="263"/>
      <c r="N14" s="269"/>
      <c r="O14" s="269"/>
      <c r="P14" s="269"/>
    </row>
    <row r="15" spans="1:29" s="258" customFormat="1" ht="43.5" customHeight="1" thickBot="1" x14ac:dyDescent="0.3">
      <c r="A15" s="486" t="s">
        <v>284</v>
      </c>
      <c r="B15" s="488" t="s">
        <v>178</v>
      </c>
      <c r="C15" s="489"/>
      <c r="D15" s="271" t="s">
        <v>184</v>
      </c>
      <c r="E15" s="294" t="s">
        <v>294</v>
      </c>
      <c r="F15" s="295" t="s">
        <v>177</v>
      </c>
      <c r="G15" s="265"/>
      <c r="H15" s="490" t="s">
        <v>178</v>
      </c>
      <c r="I15" s="491"/>
      <c r="J15" s="492"/>
      <c r="K15" s="299" t="s">
        <v>184</v>
      </c>
      <c r="L15" s="299" t="s">
        <v>294</v>
      </c>
      <c r="M15" s="256" t="s">
        <v>177</v>
      </c>
      <c r="N15" s="272"/>
      <c r="O15" s="272"/>
      <c r="P15" s="272"/>
    </row>
    <row r="16" spans="1:29" s="258" customFormat="1" ht="40.5" customHeight="1" x14ac:dyDescent="0.25">
      <c r="A16" s="486"/>
      <c r="B16" s="493" t="s">
        <v>285</v>
      </c>
      <c r="C16" s="273" t="s">
        <v>175</v>
      </c>
      <c r="D16" s="274"/>
      <c r="E16" s="275"/>
      <c r="F16" s="276">
        <f>IFERROR(E16/D16*100-100,0)</f>
        <v>0</v>
      </c>
      <c r="G16" s="265"/>
      <c r="H16" s="493" t="s">
        <v>286</v>
      </c>
      <c r="I16" s="494"/>
      <c r="J16" s="273" t="s">
        <v>175</v>
      </c>
      <c r="K16" s="278">
        <f>(K8-K9)</f>
        <v>0</v>
      </c>
      <c r="L16" s="278">
        <f>(L8-L9)</f>
        <v>0</v>
      </c>
      <c r="M16" s="276">
        <f>IFERROR(L16/K16*100-100,0)</f>
        <v>0</v>
      </c>
      <c r="O16" s="454"/>
      <c r="P16" s="454"/>
      <c r="Q16" s="454"/>
      <c r="R16" s="454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</row>
    <row r="17" spans="1:29" s="258" customFormat="1" ht="36.6" customHeight="1" x14ac:dyDescent="0.25">
      <c r="A17" s="486"/>
      <c r="B17" s="450"/>
      <c r="C17" s="279" t="s">
        <v>176</v>
      </c>
      <c r="D17" s="280">
        <f>IFERROR(D16/D13,0)</f>
        <v>0</v>
      </c>
      <c r="E17" s="280">
        <f>IFERROR(E16/E13,0)</f>
        <v>0</v>
      </c>
      <c r="F17" s="281">
        <f>E17-D17</f>
        <v>0</v>
      </c>
      <c r="G17" s="265"/>
      <c r="H17" s="450"/>
      <c r="I17" s="495"/>
      <c r="J17" s="282" t="s">
        <v>176</v>
      </c>
      <c r="K17" s="283">
        <f>IFERROR(K16/K10,)</f>
        <v>0</v>
      </c>
      <c r="L17" s="283">
        <f>IFERROR(L16/L10,)</f>
        <v>0</v>
      </c>
      <c r="M17" s="281">
        <f>L17-K17</f>
        <v>0</v>
      </c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</row>
    <row r="18" spans="1:29" s="258" customFormat="1" ht="28.5" customHeight="1" x14ac:dyDescent="0.25">
      <c r="A18" s="486"/>
      <c r="B18" s="450" t="s">
        <v>287</v>
      </c>
      <c r="C18" s="277" t="s">
        <v>175</v>
      </c>
      <c r="D18" s="284"/>
      <c r="E18" s="285"/>
      <c r="F18" s="276">
        <f>IFERROR(E18/D18*100-100,0)</f>
        <v>0</v>
      </c>
      <c r="G18" s="265"/>
      <c r="H18" s="450" t="s">
        <v>288</v>
      </c>
      <c r="I18" s="495"/>
      <c r="J18" s="277" t="s">
        <v>175</v>
      </c>
      <c r="K18" s="285"/>
      <c r="L18" s="285"/>
      <c r="M18" s="260">
        <f>IFERROR(L18/K18*100-100,0)</f>
        <v>0</v>
      </c>
    </row>
    <row r="19" spans="1:29" s="258" customFormat="1" ht="32.450000000000003" customHeight="1" thickBot="1" x14ac:dyDescent="0.3">
      <c r="A19" s="486"/>
      <c r="B19" s="450"/>
      <c r="C19" s="282" t="s">
        <v>176</v>
      </c>
      <c r="D19" s="280">
        <f>IFERROR(D18/D13,0)</f>
        <v>0</v>
      </c>
      <c r="E19" s="280">
        <f>IFERROR(E18/E13,0)</f>
        <v>0</v>
      </c>
      <c r="F19" s="281">
        <f>E19-D19</f>
        <v>0</v>
      </c>
      <c r="G19" s="265"/>
      <c r="H19" s="496"/>
      <c r="I19" s="497"/>
      <c r="J19" s="286" t="s">
        <v>176</v>
      </c>
      <c r="K19" s="287">
        <f>IFERROR(K18/K8,)</f>
        <v>0</v>
      </c>
      <c r="L19" s="287">
        <f>IFERROR(L18/L8,)</f>
        <v>0</v>
      </c>
      <c r="M19" s="288">
        <f>L19-K19</f>
        <v>0</v>
      </c>
    </row>
    <row r="20" spans="1:29" s="258" customFormat="1" ht="28.5" customHeight="1" x14ac:dyDescent="0.25">
      <c r="A20" s="486"/>
      <c r="B20" s="450" t="s">
        <v>289</v>
      </c>
      <c r="C20" s="277" t="s">
        <v>175</v>
      </c>
      <c r="D20" s="284"/>
      <c r="E20" s="285"/>
      <c r="F20" s="276">
        <f>IFERROR(E20/D20*100-100,0)</f>
        <v>0</v>
      </c>
      <c r="G20" s="265"/>
      <c r="N20" s="268"/>
    </row>
    <row r="21" spans="1:29" s="258" customFormat="1" ht="27.75" customHeight="1" x14ac:dyDescent="0.25">
      <c r="A21" s="486"/>
      <c r="B21" s="450"/>
      <c r="C21" s="282" t="s">
        <v>176</v>
      </c>
      <c r="D21" s="280">
        <f>IFERROR(D20/D13,0)</f>
        <v>0</v>
      </c>
      <c r="E21" s="280">
        <f>IFERROR(E20/E13,0)</f>
        <v>0</v>
      </c>
      <c r="F21" s="281">
        <f>E21-D21</f>
        <v>0</v>
      </c>
      <c r="G21" s="265"/>
    </row>
    <row r="22" spans="1:29" s="258" customFormat="1" ht="27" customHeight="1" x14ac:dyDescent="0.25">
      <c r="A22" s="486"/>
      <c r="B22" s="450" t="s">
        <v>290</v>
      </c>
      <c r="C22" s="277" t="s">
        <v>175</v>
      </c>
      <c r="D22" s="289"/>
      <c r="E22" s="284"/>
      <c r="F22" s="276">
        <f>IFERROR(E22/D22*100-100,0)</f>
        <v>0</v>
      </c>
      <c r="G22" s="500"/>
      <c r="H22" s="500"/>
      <c r="I22" s="500"/>
    </row>
    <row r="23" spans="1:29" s="258" customFormat="1" ht="25.5" customHeight="1" x14ac:dyDescent="0.25">
      <c r="A23" s="486"/>
      <c r="B23" s="450"/>
      <c r="C23" s="282" t="s">
        <v>176</v>
      </c>
      <c r="D23" s="280">
        <f>IFERROR(D22/D13,0)</f>
        <v>0</v>
      </c>
      <c r="E23" s="280">
        <f>IFERROR(E22/E13,0)</f>
        <v>0</v>
      </c>
      <c r="F23" s="281">
        <f>E23-D23</f>
        <v>0</v>
      </c>
      <c r="G23" s="265"/>
    </row>
    <row r="24" spans="1:29" s="258" customFormat="1" ht="23.25" customHeight="1" x14ac:dyDescent="0.25">
      <c r="A24" s="486"/>
      <c r="B24" s="450" t="s">
        <v>291</v>
      </c>
      <c r="C24" s="277" t="s">
        <v>175</v>
      </c>
      <c r="D24" s="284"/>
      <c r="E24" s="285"/>
      <c r="F24" s="276">
        <f>IFERROR(E24/D24*100-100,0)</f>
        <v>0</v>
      </c>
      <c r="G24" s="265"/>
    </row>
    <row r="25" spans="1:29" s="258" customFormat="1" ht="28.5" customHeight="1" x14ac:dyDescent="0.25">
      <c r="A25" s="486"/>
      <c r="B25" s="450"/>
      <c r="C25" s="282" t="s">
        <v>176</v>
      </c>
      <c r="D25" s="280">
        <f>IFERROR(D24/D13,0)</f>
        <v>0</v>
      </c>
      <c r="E25" s="280">
        <f>IFERROR(E24/E13,0)</f>
        <v>0</v>
      </c>
      <c r="F25" s="281">
        <f>E25-D25</f>
        <v>0</v>
      </c>
      <c r="G25" s="265"/>
    </row>
    <row r="26" spans="1:29" s="258" customFormat="1" ht="24.75" customHeight="1" x14ac:dyDescent="0.25">
      <c r="A26" s="486"/>
      <c r="B26" s="451" t="s">
        <v>292</v>
      </c>
      <c r="C26" s="277" t="s">
        <v>175</v>
      </c>
      <c r="D26" s="284">
        <f>'[1]1- USOS E FONTES'!C33</f>
        <v>0</v>
      </c>
      <c r="E26" s="285"/>
      <c r="F26" s="276">
        <f>IFERROR(E26/D26*100-100,0)</f>
        <v>0</v>
      </c>
      <c r="G26" s="265"/>
    </row>
    <row r="27" spans="1:29" s="258" customFormat="1" ht="31.5" customHeight="1" thickBot="1" x14ac:dyDescent="0.3">
      <c r="A27" s="487"/>
      <c r="B27" s="452"/>
      <c r="C27" s="286" t="s">
        <v>176</v>
      </c>
      <c r="D27" s="290">
        <f>IFERROR(D26/D13,0)</f>
        <v>0</v>
      </c>
      <c r="E27" s="290">
        <f>IFERROR(E26/E13,0)</f>
        <v>0</v>
      </c>
      <c r="F27" s="288">
        <f>E27-D27</f>
        <v>0</v>
      </c>
      <c r="G27" s="265"/>
    </row>
    <row r="28" spans="1:29" x14ac:dyDescent="0.25">
      <c r="B28" s="153"/>
    </row>
    <row r="29" spans="1:29" ht="27" customHeight="1" thickBot="1" x14ac:dyDescent="0.3">
      <c r="A29" s="473" t="s">
        <v>293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5"/>
    </row>
    <row r="30" spans="1:29" x14ac:dyDescent="0.25">
      <c r="A30" s="476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8"/>
    </row>
    <row r="31" spans="1:29" x14ac:dyDescent="0.25">
      <c r="A31" s="479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1"/>
    </row>
    <row r="32" spans="1:29" x14ac:dyDescent="0.25">
      <c r="A32" s="479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1"/>
    </row>
    <row r="33" spans="1:13" x14ac:dyDescent="0.25">
      <c r="A33" s="47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1"/>
    </row>
    <row r="34" spans="1:13" x14ac:dyDescent="0.25">
      <c r="A34" s="479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1"/>
    </row>
    <row r="35" spans="1:13" x14ac:dyDescent="0.25">
      <c r="A35" s="479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1"/>
    </row>
    <row r="36" spans="1:13" x14ac:dyDescent="0.25">
      <c r="A36" s="479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1"/>
    </row>
    <row r="37" spans="1:13" ht="15.75" thickBot="1" x14ac:dyDescent="0.3">
      <c r="A37" s="482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4"/>
    </row>
  </sheetData>
  <mergeCells count="34">
    <mergeCell ref="A29:M29"/>
    <mergeCell ref="A30:M37"/>
    <mergeCell ref="N13:P13"/>
    <mergeCell ref="A15:A27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  <mergeCell ref="H11:I12"/>
    <mergeCell ref="B12:C12"/>
    <mergeCell ref="A5:M5"/>
    <mergeCell ref="B24:B25"/>
    <mergeCell ref="B26:B27"/>
    <mergeCell ref="O8:W8"/>
    <mergeCell ref="O16:R16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25"/>
    <row r="4" spans="2:12" ht="43.5" customHeight="1" x14ac:dyDescent="0.3">
      <c r="B4" s="513" t="s">
        <v>299</v>
      </c>
      <c r="C4" s="513"/>
      <c r="D4" s="513"/>
      <c r="E4" s="513"/>
      <c r="F4" s="513"/>
    </row>
    <row r="5" spans="2:12" ht="3" customHeight="1" x14ac:dyDescent="0.25"/>
    <row r="6" spans="2:12" ht="27.75" customHeight="1" x14ac:dyDescent="0.25">
      <c r="B6" s="501" t="s">
        <v>300</v>
      </c>
      <c r="C6" s="502"/>
      <c r="D6" s="502"/>
      <c r="E6" s="502"/>
      <c r="F6" s="503"/>
      <c r="L6" t="s">
        <v>129</v>
      </c>
    </row>
    <row r="7" spans="2:12" s="2" customFormat="1" ht="30" customHeight="1" x14ac:dyDescent="0.25">
      <c r="B7" s="514" t="s">
        <v>298</v>
      </c>
      <c r="C7" s="515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23"/>
      <c r="D10" s="524"/>
      <c r="E10" s="524"/>
      <c r="F10" s="525"/>
    </row>
    <row r="11" spans="2:12" s="1" customFormat="1" ht="33" customHeight="1" x14ac:dyDescent="0.25">
      <c r="B11" s="12" t="s">
        <v>66</v>
      </c>
      <c r="C11" s="523"/>
      <c r="D11" s="524"/>
      <c r="E11" s="524"/>
      <c r="F11" s="525"/>
    </row>
    <row r="12" spans="2:12" s="1" customFormat="1" ht="20.25" customHeight="1" x14ac:dyDescent="0.25">
      <c r="B12" s="18" t="s">
        <v>155</v>
      </c>
      <c r="C12" s="523"/>
      <c r="D12" s="524"/>
      <c r="E12" s="524"/>
      <c r="F12" s="525"/>
    </row>
    <row r="13" spans="2:12" s="1" customFormat="1" ht="30" customHeight="1" x14ac:dyDescent="0.25">
      <c r="B13" s="18" t="s">
        <v>156</v>
      </c>
      <c r="C13" s="523"/>
      <c r="D13" s="524"/>
      <c r="E13" s="524"/>
      <c r="F13" s="525"/>
    </row>
    <row r="14" spans="2:12" s="1" customFormat="1" ht="27" customHeight="1" x14ac:dyDescent="0.25">
      <c r="B14" s="18" t="s">
        <v>67</v>
      </c>
      <c r="C14" s="523"/>
      <c r="D14" s="524"/>
      <c r="E14" s="524"/>
      <c r="F14" s="525"/>
    </row>
    <row r="15" spans="2:12" s="1" customFormat="1" ht="26.25" customHeight="1" x14ac:dyDescent="0.25">
      <c r="B15" s="18" t="s">
        <v>157</v>
      </c>
      <c r="C15" s="523"/>
      <c r="D15" s="524"/>
      <c r="E15" s="524"/>
      <c r="F15" s="525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504"/>
      <c r="D19" s="505"/>
      <c r="E19" s="505"/>
      <c r="F19" s="506"/>
    </row>
    <row r="20" spans="2:10" s="1" customFormat="1" ht="15.75" customHeight="1" x14ac:dyDescent="0.25">
      <c r="B20" s="31" t="s">
        <v>140</v>
      </c>
      <c r="C20" s="519"/>
      <c r="D20" s="520"/>
      <c r="E20" s="520"/>
      <c r="F20" s="521"/>
      <c r="G20" s="296"/>
      <c r="H20" s="296" t="s">
        <v>322</v>
      </c>
      <c r="I20" s="296"/>
      <c r="J20" s="296"/>
    </row>
    <row r="21" spans="2:10" s="1" customFormat="1" ht="33" customHeight="1" x14ac:dyDescent="0.25">
      <c r="B21" s="13" t="s">
        <v>143</v>
      </c>
      <c r="C21" s="504"/>
      <c r="D21" s="505"/>
      <c r="E21" s="505"/>
      <c r="F21" s="506"/>
    </row>
    <row r="22" spans="2:10" s="1" customFormat="1" ht="15.75" customHeight="1" x14ac:dyDescent="0.25">
      <c r="B22" s="31" t="s">
        <v>140</v>
      </c>
      <c r="C22" s="519"/>
      <c r="D22" s="520"/>
      <c r="E22" s="520"/>
      <c r="F22" s="521"/>
    </row>
    <row r="23" spans="2:10" s="1" customFormat="1" ht="33" customHeight="1" x14ac:dyDescent="0.25">
      <c r="B23" s="13" t="s">
        <v>144</v>
      </c>
      <c r="C23" s="504"/>
      <c r="D23" s="505"/>
      <c r="E23" s="505"/>
      <c r="F23" s="506"/>
    </row>
    <row r="24" spans="2:10" s="1" customFormat="1" ht="15.75" customHeight="1" x14ac:dyDescent="0.25">
      <c r="B24" s="31" t="s">
        <v>140</v>
      </c>
      <c r="C24" s="519"/>
      <c r="D24" s="520"/>
      <c r="E24" s="520"/>
      <c r="F24" s="521"/>
    </row>
    <row r="25" spans="2:10" s="1" customFormat="1" ht="33" customHeight="1" x14ac:dyDescent="0.25">
      <c r="B25" s="309" t="s">
        <v>145</v>
      </c>
      <c r="C25" s="504"/>
      <c r="D25" s="505"/>
      <c r="E25" s="505"/>
      <c r="F25" s="506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22"/>
      <c r="C27" s="522"/>
      <c r="D27" s="522"/>
      <c r="E27" s="522"/>
      <c r="F27" s="522"/>
    </row>
    <row r="28" spans="2:10" s="1" customFormat="1" ht="24" customHeight="1" x14ac:dyDescent="0.25">
      <c r="B28" s="20" t="s">
        <v>153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509"/>
      <c r="D29" s="509"/>
      <c r="E29" s="509"/>
      <c r="F29" s="509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508"/>
      <c r="C31" s="508"/>
      <c r="D31" s="508"/>
      <c r="E31" s="508"/>
      <c r="F31" s="508"/>
    </row>
    <row r="32" spans="2:10" s="1" customFormat="1" ht="24" customHeight="1" x14ac:dyDescent="0.25">
      <c r="B32" s="516" t="s">
        <v>186</v>
      </c>
      <c r="C32" s="517"/>
      <c r="D32" s="517"/>
      <c r="E32" s="517"/>
      <c r="F32" s="518"/>
    </row>
    <row r="33" spans="2:6" s="1" customFormat="1" ht="63.75" customHeight="1" x14ac:dyDescent="0.25">
      <c r="B33" s="510"/>
      <c r="C33" s="511"/>
      <c r="D33" s="511"/>
      <c r="E33" s="511"/>
      <c r="F33" s="512"/>
    </row>
    <row r="34" spans="2:6" s="1" customFormat="1" ht="20.100000000000001" customHeight="1" x14ac:dyDescent="0.25">
      <c r="B34" s="507"/>
      <c r="C34" s="507"/>
      <c r="D34" s="507"/>
      <c r="E34" s="507"/>
      <c r="F34" s="507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8</vt:i4>
      </vt:variant>
    </vt:vector>
  </HeadingPairs>
  <TitlesOfParts>
    <vt:vector size="34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2016</vt:lpstr>
      <vt:lpstr>Anexo 1.4-COAPF</vt:lpstr>
      <vt:lpstr>Anexo 1.6_Elemento de Despesas</vt:lpstr>
      <vt:lpstr>Anexo 1.4-CEPED</vt:lpstr>
      <vt:lpstr>Anexo 1.4-CEF</vt:lpstr>
      <vt:lpstr>Anexo 1.4-Sede Própria</vt:lpstr>
      <vt:lpstr>Anexo 1.4-Presidência</vt:lpstr>
      <vt:lpstr>Anexo 1.4-Fiscalização</vt:lpstr>
      <vt:lpstr>Anexo 1.4-Atendimento</vt:lpstr>
      <vt:lpstr>Anexo 1.4-ADM 2016</vt:lpstr>
      <vt:lpstr>Anexo 1.4-COMUNICAÇÃO</vt:lpstr>
      <vt:lpstr>Anexo 1.4-Capacitação</vt:lpstr>
      <vt:lpstr>Anexo 1.4-Reserva</vt:lpstr>
      <vt:lpstr>Anexo 1.4-Fundo de Apoio</vt:lpstr>
      <vt:lpstr>Anexo 1.4-CSC</vt:lpstr>
      <vt:lpstr>Anexo 1.4-Reforma</vt:lpstr>
      <vt:lpstr>Plan1</vt:lpstr>
      <vt:lpstr>'Anexo 1.4-ADM 2016'!Area_de_impressao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Cristianne da Silva Macedo</cp:lastModifiedBy>
  <cp:lastPrinted>2020-12-07T17:23:29Z</cp:lastPrinted>
  <dcterms:created xsi:type="dcterms:W3CDTF">2013-07-30T15:20:59Z</dcterms:created>
  <dcterms:modified xsi:type="dcterms:W3CDTF">2020-12-07T17:25:09Z</dcterms:modified>
</cp:coreProperties>
</file>